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üller\Documents\Noteninflation\"/>
    </mc:Choice>
  </mc:AlternateContent>
  <bookViews>
    <workbookView xWindow="0" yWindow="0" windowWidth="23040" windowHeight="9192"/>
  </bookViews>
  <sheets>
    <sheet name="Grafik" sheetId="6" r:id="rId1"/>
    <sheet name="Geldmenge" sheetId="2" r:id="rId2"/>
    <sheet name="Preise" sheetId="3" r:id="rId3"/>
    <sheet name="Löhne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3" l="1"/>
  <c r="R20" i="3"/>
  <c r="R19" i="3"/>
  <c r="R18" i="3"/>
  <c r="R17" i="3"/>
  <c r="R16" i="3"/>
  <c r="R15" i="3"/>
  <c r="R14" i="3"/>
  <c r="R13" i="3"/>
  <c r="R12" i="3"/>
  <c r="R11" i="3"/>
  <c r="L67" i="6"/>
  <c r="L66" i="6"/>
  <c r="L65" i="6"/>
  <c r="L64" i="6"/>
  <c r="L63" i="6"/>
  <c r="L62" i="6"/>
  <c r="L61" i="6"/>
  <c r="L60" i="6"/>
  <c r="L59" i="6"/>
  <c r="L58" i="6"/>
  <c r="L57" i="6"/>
  <c r="L56" i="6"/>
  <c r="M55" i="6"/>
  <c r="M50" i="6" l="1"/>
  <c r="L50" i="6"/>
  <c r="K50" i="6"/>
  <c r="J50" i="6"/>
  <c r="M49" i="6"/>
  <c r="L49" i="6"/>
  <c r="K49" i="6"/>
  <c r="J49" i="6"/>
  <c r="M48" i="6"/>
  <c r="L48" i="6"/>
  <c r="K48" i="6"/>
  <c r="J48" i="6"/>
  <c r="M47" i="6"/>
  <c r="L47" i="6"/>
  <c r="K47" i="6"/>
  <c r="J47" i="6"/>
  <c r="M46" i="6"/>
  <c r="L46" i="6"/>
  <c r="K46" i="6"/>
  <c r="J46" i="6"/>
  <c r="M45" i="6"/>
  <c r="L45" i="6"/>
  <c r="K45" i="6"/>
  <c r="J45" i="6"/>
  <c r="M44" i="6"/>
  <c r="L44" i="6"/>
  <c r="K44" i="6"/>
  <c r="J44" i="6"/>
  <c r="M43" i="6"/>
  <c r="L43" i="6"/>
  <c r="K43" i="6"/>
  <c r="J43" i="6"/>
  <c r="M42" i="6"/>
  <c r="L42" i="6"/>
  <c r="K42" i="6"/>
  <c r="J42" i="6"/>
  <c r="M41" i="6"/>
  <c r="L41" i="6"/>
  <c r="K41" i="6"/>
  <c r="J41" i="6"/>
  <c r="M40" i="6"/>
  <c r="L40" i="6"/>
  <c r="K40" i="6"/>
  <c r="J40" i="6"/>
  <c r="M39" i="6"/>
  <c r="L39" i="6"/>
  <c r="K39" i="6"/>
  <c r="J39" i="6"/>
  <c r="M38" i="6"/>
  <c r="L38" i="6"/>
  <c r="K38" i="6"/>
  <c r="J38" i="6"/>
  <c r="M37" i="6"/>
  <c r="L37" i="6"/>
  <c r="K37" i="6"/>
  <c r="J37" i="6"/>
  <c r="M36" i="6"/>
  <c r="L36" i="6"/>
  <c r="K36" i="6"/>
  <c r="J36" i="6"/>
  <c r="M35" i="6"/>
  <c r="L35" i="6"/>
  <c r="K35" i="6"/>
  <c r="J35" i="6"/>
  <c r="M34" i="6"/>
  <c r="L34" i="6"/>
  <c r="K34" i="6"/>
  <c r="J34" i="6"/>
  <c r="M33" i="6"/>
  <c r="L33" i="6"/>
  <c r="K33" i="6"/>
  <c r="J33" i="6"/>
  <c r="M32" i="6"/>
  <c r="L32" i="6"/>
  <c r="K32" i="6"/>
  <c r="J32" i="6"/>
  <c r="M31" i="6"/>
  <c r="L31" i="6"/>
  <c r="K31" i="6"/>
  <c r="J31" i="6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K18" i="6"/>
  <c r="J18" i="6"/>
  <c r="M17" i="6"/>
  <c r="L17" i="6"/>
  <c r="K17" i="6"/>
  <c r="J17" i="6"/>
  <c r="M16" i="6"/>
  <c r="L16" i="6"/>
  <c r="K16" i="6"/>
  <c r="J16" i="6"/>
  <c r="M15" i="6"/>
  <c r="L15" i="6"/>
  <c r="K15" i="6"/>
  <c r="J15" i="6"/>
  <c r="M14" i="6"/>
  <c r="L14" i="6"/>
  <c r="K14" i="6"/>
  <c r="J14" i="6"/>
  <c r="M13" i="6"/>
  <c r="L13" i="6"/>
  <c r="K13" i="6"/>
  <c r="J13" i="6"/>
  <c r="M12" i="6"/>
  <c r="L12" i="6"/>
  <c r="K12" i="6"/>
  <c r="J12" i="6"/>
  <c r="M11" i="6"/>
  <c r="L11" i="6"/>
  <c r="K11" i="6"/>
  <c r="J11" i="6"/>
  <c r="M10" i="6"/>
  <c r="L10" i="6"/>
  <c r="K10" i="6"/>
  <c r="J10" i="6"/>
  <c r="M9" i="6"/>
  <c r="L9" i="6"/>
  <c r="K9" i="6"/>
  <c r="J9" i="6"/>
  <c r="M8" i="6"/>
  <c r="L8" i="6"/>
  <c r="K8" i="6"/>
  <c r="J8" i="6"/>
  <c r="M7" i="6"/>
  <c r="L7" i="6"/>
  <c r="K7" i="6"/>
  <c r="J7" i="6"/>
  <c r="G7" i="6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M6" i="6"/>
  <c r="L6" i="6"/>
  <c r="K6" i="6"/>
  <c r="J6" i="6"/>
  <c r="G6" i="6"/>
  <c r="M5" i="6"/>
  <c r="L5" i="6"/>
  <c r="K5" i="6"/>
  <c r="J5" i="6"/>
  <c r="G5" i="6"/>
  <c r="K4" i="6"/>
  <c r="I3" i="6" s="1"/>
  <c r="J4" i="6"/>
  <c r="G3" i="6"/>
  <c r="C5" i="6"/>
  <c r="D5" i="6"/>
  <c r="E5" i="6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C113" i="6"/>
  <c r="D113" i="6"/>
  <c r="E113" i="6"/>
  <c r="C114" i="6"/>
  <c r="D114" i="6"/>
  <c r="E114" i="6"/>
  <c r="C115" i="6"/>
  <c r="D115" i="6"/>
  <c r="E115" i="6"/>
  <c r="C116" i="6"/>
  <c r="D116" i="6"/>
  <c r="E116" i="6"/>
  <c r="C117" i="6"/>
  <c r="D117" i="6"/>
  <c r="E117" i="6"/>
  <c r="C118" i="6"/>
  <c r="D118" i="6"/>
  <c r="E118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C127" i="6"/>
  <c r="D127" i="6"/>
  <c r="E127" i="6"/>
  <c r="C128" i="6"/>
  <c r="D128" i="6"/>
  <c r="E128" i="6"/>
  <c r="C129" i="6"/>
  <c r="D129" i="6"/>
  <c r="E129" i="6"/>
  <c r="C130" i="6"/>
  <c r="D130" i="6"/>
  <c r="E130" i="6"/>
  <c r="C131" i="6"/>
  <c r="D131" i="6"/>
  <c r="E131" i="6"/>
  <c r="C132" i="6"/>
  <c r="D132" i="6"/>
  <c r="E132" i="6"/>
  <c r="C133" i="6"/>
  <c r="D133" i="6"/>
  <c r="E133" i="6"/>
  <c r="C134" i="6"/>
  <c r="D134" i="6"/>
  <c r="E134" i="6"/>
  <c r="C135" i="6"/>
  <c r="D135" i="6"/>
  <c r="E135" i="6"/>
  <c r="C136" i="6"/>
  <c r="D136" i="6"/>
  <c r="E136" i="6"/>
  <c r="U67" i="3"/>
  <c r="R67" i="3"/>
  <c r="U66" i="3"/>
  <c r="R66" i="3"/>
  <c r="U65" i="3"/>
  <c r="R65" i="3"/>
  <c r="U63" i="3"/>
  <c r="R63" i="3"/>
  <c r="U62" i="3"/>
  <c r="R62" i="3"/>
  <c r="U61" i="3"/>
  <c r="R61" i="3"/>
  <c r="U60" i="3"/>
  <c r="R60" i="3"/>
  <c r="U59" i="3"/>
  <c r="R59" i="3"/>
  <c r="U58" i="3"/>
  <c r="R58" i="3"/>
  <c r="U57" i="3"/>
  <c r="R57" i="3"/>
  <c r="U56" i="3"/>
  <c r="R56" i="3"/>
  <c r="U55" i="3"/>
  <c r="R55" i="3"/>
  <c r="U51" i="3"/>
  <c r="R51" i="3"/>
  <c r="U50" i="3"/>
  <c r="R50" i="3"/>
  <c r="U49" i="3"/>
  <c r="R49" i="3"/>
  <c r="R48" i="3"/>
  <c r="R47" i="3"/>
  <c r="U46" i="3"/>
  <c r="R46" i="3"/>
  <c r="R45" i="3"/>
  <c r="R44" i="3"/>
  <c r="U43" i="3"/>
  <c r="R43" i="3"/>
  <c r="R42" i="3"/>
  <c r="R41" i="3"/>
  <c r="R40" i="3"/>
  <c r="R36" i="3"/>
  <c r="R35" i="3"/>
  <c r="R34" i="3"/>
  <c r="R33" i="3"/>
  <c r="R32" i="3"/>
  <c r="R31" i="3"/>
  <c r="R30" i="3"/>
  <c r="R29" i="3"/>
  <c r="R28" i="3"/>
  <c r="R27" i="3"/>
  <c r="R26" i="3"/>
  <c r="R25" i="3"/>
  <c r="S18" i="3"/>
  <c r="S48" i="3" s="1"/>
  <c r="I50" i="6" l="1"/>
  <c r="I17" i="6"/>
  <c r="I41" i="6"/>
  <c r="I25" i="6"/>
  <c r="I9" i="6"/>
  <c r="I37" i="6"/>
  <c r="I21" i="6"/>
  <c r="I13" i="6"/>
  <c r="I29" i="6"/>
  <c r="I33" i="6"/>
  <c r="I45" i="6"/>
  <c r="I49" i="6"/>
  <c r="I5" i="6"/>
  <c r="I14" i="6"/>
  <c r="I30" i="6"/>
  <c r="I6" i="6"/>
  <c r="I18" i="6"/>
  <c r="I19" i="6"/>
  <c r="I20" i="6"/>
  <c r="I34" i="6"/>
  <c r="I35" i="6"/>
  <c r="I36" i="6"/>
  <c r="I15" i="6"/>
  <c r="I31" i="6"/>
  <c r="I47" i="6"/>
  <c r="I7" i="6"/>
  <c r="I8" i="6"/>
  <c r="I23" i="6"/>
  <c r="I24" i="6"/>
  <c r="I38" i="6"/>
  <c r="I39" i="6"/>
  <c r="I40" i="6"/>
  <c r="I16" i="6"/>
  <c r="I32" i="6"/>
  <c r="I48" i="6"/>
  <c r="I10" i="6"/>
  <c r="I11" i="6"/>
  <c r="I12" i="6"/>
  <c r="I27" i="6"/>
  <c r="I28" i="6"/>
  <c r="I43" i="6"/>
  <c r="I44" i="6"/>
  <c r="I22" i="6"/>
  <c r="I26" i="6"/>
  <c r="I42" i="6"/>
  <c r="I46" i="6"/>
  <c r="S19" i="3"/>
  <c r="T19" i="3" s="1"/>
  <c r="S11" i="3"/>
  <c r="S26" i="3" s="1"/>
  <c r="T26" i="3" s="1"/>
  <c r="S15" i="3"/>
  <c r="S60" i="3" s="1"/>
  <c r="T60" i="3" s="1"/>
  <c r="T48" i="3"/>
  <c r="S14" i="3"/>
  <c r="S59" i="3" s="1"/>
  <c r="T59" i="3" s="1"/>
  <c r="S34" i="3"/>
  <c r="T34" i="3" s="1"/>
  <c r="T15" i="3"/>
  <c r="S33" i="3"/>
  <c r="T33" i="3" s="1"/>
  <c r="S10" i="3"/>
  <c r="S13" i="3"/>
  <c r="T13" i="3" s="1"/>
  <c r="S17" i="3"/>
  <c r="T18" i="3"/>
  <c r="S21" i="3"/>
  <c r="S63" i="3"/>
  <c r="T63" i="3" s="1"/>
  <c r="S12" i="3"/>
  <c r="S16" i="3"/>
  <c r="S20" i="3"/>
  <c r="T20" i="3" s="1"/>
  <c r="S49" i="3" l="1"/>
  <c r="T49" i="3" s="1"/>
  <c r="S41" i="3"/>
  <c r="T41" i="3" s="1"/>
  <c r="S45" i="3"/>
  <c r="T45" i="3" s="1"/>
  <c r="S29" i="3"/>
  <c r="T29" i="3" s="1"/>
  <c r="S30" i="3"/>
  <c r="T30" i="3" s="1"/>
  <c r="S56" i="3"/>
  <c r="T56" i="3" s="1"/>
  <c r="S44" i="3"/>
  <c r="T44" i="3" s="1"/>
  <c r="T14" i="3"/>
  <c r="S51" i="3"/>
  <c r="T51" i="3" s="1"/>
  <c r="S36" i="3"/>
  <c r="T36" i="3" s="1"/>
  <c r="S42" i="3"/>
  <c r="T42" i="3" s="1"/>
  <c r="S27" i="3"/>
  <c r="T27" i="3" s="1"/>
  <c r="S57" i="3"/>
  <c r="T57" i="3" s="1"/>
  <c r="T21" i="3"/>
  <c r="S46" i="3"/>
  <c r="T46" i="3" s="1"/>
  <c r="S31" i="3"/>
  <c r="T31" i="3" s="1"/>
  <c r="S61" i="3"/>
  <c r="T61" i="3" s="1"/>
  <c r="S47" i="3"/>
  <c r="T47" i="3" s="1"/>
  <c r="S62" i="3"/>
  <c r="T62" i="3" s="1"/>
  <c r="S32" i="3"/>
  <c r="T32" i="3" s="1"/>
  <c r="T17" i="3"/>
  <c r="T16" i="3"/>
  <c r="S55" i="3"/>
  <c r="T55" i="3" s="1"/>
  <c r="S40" i="3"/>
  <c r="T40" i="3" s="1"/>
  <c r="S25" i="3"/>
  <c r="T25" i="3" s="1"/>
  <c r="T11" i="3"/>
  <c r="S35" i="3"/>
  <c r="T35" i="3" s="1"/>
  <c r="S50" i="3"/>
  <c r="T50" i="3" s="1"/>
  <c r="S58" i="3"/>
  <c r="T58" i="3" s="1"/>
  <c r="S43" i="3"/>
  <c r="T43" i="3" s="1"/>
  <c r="S28" i="3"/>
  <c r="T28" i="3" s="1"/>
  <c r="T12" i="3"/>
  <c r="U8" i="2" l="1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S10" i="2"/>
  <c r="S11" i="2" s="1"/>
  <c r="S12" i="2" s="1"/>
  <c r="S13" i="2" s="1"/>
  <c r="S14" i="2" s="1"/>
  <c r="S15" i="2" s="1"/>
  <c r="S16" i="2" s="1"/>
  <c r="S17" i="2" s="1"/>
  <c r="S18" i="2" s="1"/>
  <c r="S9" i="2"/>
  <c r="Z9" i="2"/>
  <c r="Z10" i="2" s="1"/>
  <c r="Z11" i="2" s="1"/>
  <c r="Z12" i="2" s="1"/>
  <c r="Z13" i="2" s="1"/>
  <c r="Z14" i="2" s="1"/>
  <c r="Z15" i="2" s="1"/>
  <c r="Z16" i="2" s="1"/>
  <c r="Z17" i="2" s="1"/>
  <c r="Z18" i="2" s="1"/>
  <c r="W10" i="2"/>
  <c r="W11" i="2" s="1"/>
  <c r="W12" i="2" s="1"/>
  <c r="W13" i="2" s="1"/>
  <c r="W14" i="2" s="1"/>
  <c r="W15" i="2" s="1"/>
  <c r="W16" i="2" s="1"/>
  <c r="W17" i="2" s="1"/>
  <c r="W18" i="2" s="1"/>
  <c r="W9" i="2"/>
  <c r="AU131" i="2" l="1"/>
  <c r="AU132" i="2" s="1"/>
  <c r="AU130" i="2"/>
  <c r="AR133" i="2"/>
  <c r="Q182" i="2" l="1"/>
  <c r="S182" i="2" s="1"/>
  <c r="U182" i="2" s="1"/>
  <c r="T158" i="2"/>
  <c r="T160" i="2"/>
  <c r="T159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25" i="2"/>
  <c r="T126" i="2"/>
  <c r="T136" i="2"/>
  <c r="T135" i="2"/>
  <c r="T134" i="2"/>
  <c r="T133" i="2"/>
  <c r="T132" i="2"/>
  <c r="T131" i="2"/>
  <c r="T130" i="2"/>
  <c r="U149" i="2"/>
  <c r="M58" i="6" s="1"/>
  <c r="U160" i="2"/>
  <c r="U159" i="2"/>
  <c r="U158" i="2"/>
  <c r="M67" i="6" s="1"/>
  <c r="U157" i="2"/>
  <c r="M66" i="6" s="1"/>
  <c r="U156" i="2"/>
  <c r="M65" i="6" s="1"/>
  <c r="U155" i="2"/>
  <c r="M64" i="6" s="1"/>
  <c r="U154" i="2"/>
  <c r="M63" i="6" s="1"/>
  <c r="T129" i="2"/>
  <c r="T128" i="2"/>
  <c r="T127" i="2"/>
  <c r="U153" i="2"/>
  <c r="M62" i="6" s="1"/>
  <c r="U152" i="2"/>
  <c r="M61" i="6" s="1"/>
  <c r="U151" i="2"/>
  <c r="M60" i="6" s="1"/>
  <c r="U150" i="2"/>
  <c r="M59" i="6" s="1"/>
  <c r="U148" i="2"/>
  <c r="M57" i="6" s="1"/>
  <c r="U147" i="2"/>
  <c r="M56" i="6" s="1"/>
  <c r="T124" i="2"/>
  <c r="T123" i="2"/>
  <c r="T122" i="2"/>
  <c r="T121" i="2"/>
  <c r="T120" i="2"/>
  <c r="T119" i="2"/>
  <c r="T118" i="2"/>
  <c r="T117" i="2"/>
  <c r="T116" i="2"/>
  <c r="T115" i="2"/>
  <c r="V115" i="2" s="1"/>
  <c r="V116" i="2" l="1"/>
  <c r="V117" i="2" s="1"/>
  <c r="V118" i="2" l="1"/>
  <c r="V119" i="2" l="1"/>
  <c r="D260" i="3"/>
  <c r="D250" i="3"/>
  <c r="V120" i="2" l="1"/>
  <c r="E261" i="3"/>
  <c r="D261" i="3"/>
  <c r="B261" i="3"/>
  <c r="B262" i="3" s="1"/>
  <c r="C255" i="3"/>
  <c r="F251" i="3"/>
  <c r="F250" i="3"/>
  <c r="F249" i="3"/>
  <c r="F248" i="3"/>
  <c r="F247" i="3"/>
  <c r="F246" i="3"/>
  <c r="P183" i="2" l="1"/>
  <c r="H250" i="3"/>
  <c r="V121" i="2"/>
  <c r="W113" i="2"/>
  <c r="H3" i="6" s="1"/>
  <c r="I250" i="3"/>
  <c r="F240" i="3"/>
  <c r="F239" i="3"/>
  <c r="F238" i="3"/>
  <c r="F237" i="3"/>
  <c r="F236" i="3"/>
  <c r="F235" i="3"/>
  <c r="R168" i="2"/>
  <c r="P184" i="2" l="1"/>
  <c r="W120" i="2"/>
  <c r="H10" i="6" s="1"/>
  <c r="I239" i="3"/>
  <c r="H239" i="3"/>
  <c r="W115" i="2"/>
  <c r="W116" i="2"/>
  <c r="H6" i="6" s="1"/>
  <c r="W117" i="2"/>
  <c r="H7" i="6" s="1"/>
  <c r="W118" i="2"/>
  <c r="H8" i="6" s="1"/>
  <c r="W119" i="2"/>
  <c r="H9" i="6" s="1"/>
  <c r="V122" i="2"/>
  <c r="W121" i="2"/>
  <c r="H11" i="6" s="1"/>
  <c r="R170" i="2"/>
  <c r="Q170" i="2"/>
  <c r="R169" i="2"/>
  <c r="Q169" i="2"/>
  <c r="Q168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8" i="2"/>
  <c r="Q158" i="2"/>
  <c r="R159" i="2"/>
  <c r="Q159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3" i="2"/>
  <c r="Q143" i="2"/>
  <c r="R144" i="2"/>
  <c r="Q144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8" i="2"/>
  <c r="Q128" i="2"/>
  <c r="R129" i="2"/>
  <c r="Q129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N171" i="2"/>
  <c r="N170" i="2"/>
  <c r="N169" i="2"/>
  <c r="N168" i="2"/>
  <c r="N166" i="2"/>
  <c r="N165" i="2"/>
  <c r="N164" i="2"/>
  <c r="N163" i="2"/>
  <c r="N162" i="2"/>
  <c r="N161" i="2"/>
  <c r="N160" i="2"/>
  <c r="N159" i="2"/>
  <c r="N158" i="2"/>
  <c r="N157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O171" i="2"/>
  <c r="O170" i="2"/>
  <c r="O169" i="2"/>
  <c r="O168" i="2"/>
  <c r="O166" i="2"/>
  <c r="O165" i="2"/>
  <c r="O164" i="2"/>
  <c r="O163" i="2"/>
  <c r="O162" i="2"/>
  <c r="O161" i="2"/>
  <c r="O160" i="2"/>
  <c r="O159" i="2"/>
  <c r="O158" i="2"/>
  <c r="O157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H5" i="6" l="1"/>
  <c r="Q183" i="2" s="1"/>
  <c r="P185" i="2"/>
  <c r="V123" i="2"/>
  <c r="W122" i="2"/>
  <c r="H12" i="6" s="1"/>
  <c r="Q184" i="2"/>
  <c r="L172" i="2"/>
  <c r="Y18" i="2" s="1"/>
  <c r="K172" i="2"/>
  <c r="X18" i="2" s="1"/>
  <c r="J172" i="2"/>
  <c r="I172" i="2"/>
  <c r="G172" i="2"/>
  <c r="F172" i="2"/>
  <c r="C172" i="2"/>
  <c r="L156" i="2"/>
  <c r="Y17" i="2" s="1"/>
  <c r="K156" i="2"/>
  <c r="X17" i="2" s="1"/>
  <c r="J156" i="2"/>
  <c r="I156" i="2"/>
  <c r="G156" i="2"/>
  <c r="F156" i="2"/>
  <c r="E156" i="2"/>
  <c r="D156" i="2"/>
  <c r="C156" i="2"/>
  <c r="L141" i="2"/>
  <c r="Y16" i="2" s="1"/>
  <c r="K141" i="2"/>
  <c r="X16" i="2" s="1"/>
  <c r="J141" i="2"/>
  <c r="I141" i="2"/>
  <c r="H141" i="2"/>
  <c r="G141" i="2"/>
  <c r="F141" i="2"/>
  <c r="E141" i="2"/>
  <c r="D141" i="2"/>
  <c r="C141" i="2"/>
  <c r="L126" i="2"/>
  <c r="Y15" i="2" s="1"/>
  <c r="K126" i="2"/>
  <c r="X15" i="2" s="1"/>
  <c r="J126" i="2"/>
  <c r="I126" i="2"/>
  <c r="H126" i="2"/>
  <c r="G126" i="2"/>
  <c r="F126" i="2"/>
  <c r="E126" i="2"/>
  <c r="D126" i="2"/>
  <c r="C126" i="2"/>
  <c r="L111" i="2"/>
  <c r="Y14" i="2" s="1"/>
  <c r="K111" i="2"/>
  <c r="X14" i="2" s="1"/>
  <c r="J111" i="2"/>
  <c r="I111" i="2"/>
  <c r="H111" i="2"/>
  <c r="G111" i="2"/>
  <c r="F111" i="2"/>
  <c r="E111" i="2"/>
  <c r="D111" i="2"/>
  <c r="C111" i="2"/>
  <c r="L21" i="2"/>
  <c r="Y8" i="2" s="1"/>
  <c r="K21" i="2"/>
  <c r="J21" i="2"/>
  <c r="I21" i="2"/>
  <c r="H21" i="2"/>
  <c r="G21" i="2"/>
  <c r="F21" i="2"/>
  <c r="E21" i="2"/>
  <c r="D21" i="2"/>
  <c r="C21" i="2"/>
  <c r="L36" i="2"/>
  <c r="Y9" i="2" s="1"/>
  <c r="U9" i="2" s="1"/>
  <c r="K36" i="2"/>
  <c r="X9" i="2" s="1"/>
  <c r="J36" i="2"/>
  <c r="I36" i="2"/>
  <c r="H36" i="2"/>
  <c r="G36" i="2"/>
  <c r="F36" i="2"/>
  <c r="E36" i="2"/>
  <c r="D36" i="2"/>
  <c r="C36" i="2"/>
  <c r="L51" i="2"/>
  <c r="Y10" i="2" s="1"/>
  <c r="U10" i="2" s="1"/>
  <c r="K51" i="2"/>
  <c r="X10" i="2" s="1"/>
  <c r="J51" i="2"/>
  <c r="I51" i="2"/>
  <c r="H51" i="2"/>
  <c r="G51" i="2"/>
  <c r="F51" i="2"/>
  <c r="E51" i="2"/>
  <c r="D51" i="2"/>
  <c r="C51" i="2"/>
  <c r="L66" i="2"/>
  <c r="Y11" i="2" s="1"/>
  <c r="U11" i="2" s="1"/>
  <c r="K66" i="2"/>
  <c r="X11" i="2" s="1"/>
  <c r="J66" i="2"/>
  <c r="I66" i="2"/>
  <c r="H66" i="2"/>
  <c r="G66" i="2"/>
  <c r="F66" i="2"/>
  <c r="E66" i="2"/>
  <c r="D66" i="2"/>
  <c r="C66" i="2"/>
  <c r="L81" i="2"/>
  <c r="Y12" i="2" s="1"/>
  <c r="U12" i="2" s="1"/>
  <c r="K81" i="2"/>
  <c r="X12" i="2" s="1"/>
  <c r="J81" i="2"/>
  <c r="I81" i="2"/>
  <c r="H81" i="2"/>
  <c r="G81" i="2"/>
  <c r="F81" i="2"/>
  <c r="E81" i="2"/>
  <c r="D81" i="2"/>
  <c r="C81" i="2"/>
  <c r="L96" i="2"/>
  <c r="Y13" i="2" s="1"/>
  <c r="K96" i="2"/>
  <c r="X13" i="2" s="1"/>
  <c r="J96" i="2"/>
  <c r="I96" i="2"/>
  <c r="H96" i="2"/>
  <c r="G96" i="2"/>
  <c r="F96" i="2"/>
  <c r="E96" i="2"/>
  <c r="D96" i="2"/>
  <c r="C96" i="2"/>
  <c r="X8" i="2" l="1"/>
  <c r="U13" i="2"/>
  <c r="U14" i="2" s="1"/>
  <c r="U15" i="2" s="1"/>
  <c r="U16" i="2" s="1"/>
  <c r="U17" i="2" s="1"/>
  <c r="U18" i="2" s="1"/>
  <c r="T9" i="2"/>
  <c r="T10" i="2" s="1"/>
  <c r="T11" i="2" s="1"/>
  <c r="T12" i="2" s="1"/>
  <c r="T13" i="2" s="1"/>
  <c r="T14" i="2" s="1"/>
  <c r="T15" i="2" s="1"/>
  <c r="T16" i="2" s="1"/>
  <c r="T17" i="2" s="1"/>
  <c r="T18" i="2" s="1"/>
  <c r="P186" i="2"/>
  <c r="V124" i="2"/>
  <c r="W123" i="2"/>
  <c r="H13" i="6" s="1"/>
  <c r="O156" i="2"/>
  <c r="Q185" i="2"/>
  <c r="N81" i="2"/>
  <c r="O81" i="2"/>
  <c r="N51" i="2"/>
  <c r="O51" i="2"/>
  <c r="N21" i="2"/>
  <c r="O21" i="2"/>
  <c r="N126" i="2"/>
  <c r="O126" i="2"/>
  <c r="N156" i="2"/>
  <c r="N96" i="2"/>
  <c r="O96" i="2"/>
  <c r="N66" i="2"/>
  <c r="O66" i="2"/>
  <c r="N36" i="2"/>
  <c r="O36" i="2"/>
  <c r="N111" i="2"/>
  <c r="O111" i="2"/>
  <c r="N141" i="2"/>
  <c r="O141" i="2"/>
  <c r="O172" i="2"/>
  <c r="N172" i="2"/>
  <c r="P187" i="2" l="1"/>
  <c r="V125" i="2"/>
  <c r="W124" i="2"/>
  <c r="H14" i="6" s="1"/>
  <c r="Q186" i="2"/>
  <c r="P188" i="2" l="1"/>
  <c r="V126" i="2"/>
  <c r="W125" i="2"/>
  <c r="H15" i="6" s="1"/>
  <c r="Q187" i="2"/>
  <c r="P189" i="2" l="1"/>
  <c r="V127" i="2"/>
  <c r="W126" i="2"/>
  <c r="H16" i="6" s="1"/>
  <c r="Q188" i="2"/>
  <c r="P190" i="2" l="1"/>
  <c r="V128" i="2"/>
  <c r="W127" i="2"/>
  <c r="H17" i="6" s="1"/>
  <c r="Q189" i="2"/>
  <c r="P191" i="2" l="1"/>
  <c r="V129" i="2"/>
  <c r="W128" i="2"/>
  <c r="H18" i="6" s="1"/>
  <c r="Q190" i="2"/>
  <c r="P192" i="2" l="1"/>
  <c r="V130" i="2"/>
  <c r="W129" i="2"/>
  <c r="H19" i="6" s="1"/>
  <c r="Q191" i="2"/>
  <c r="P193" i="2" l="1"/>
  <c r="V131" i="2"/>
  <c r="W130" i="2"/>
  <c r="H20" i="6" s="1"/>
  <c r="Q192" i="2"/>
  <c r="P194" i="2" l="1"/>
  <c r="V132" i="2"/>
  <c r="W131" i="2"/>
  <c r="H21" i="6" s="1"/>
  <c r="Q193" i="2"/>
  <c r="P195" i="2" l="1"/>
  <c r="V133" i="2"/>
  <c r="W132" i="2"/>
  <c r="H22" i="6" s="1"/>
  <c r="Q194" i="2"/>
  <c r="P196" i="2" l="1"/>
  <c r="V134" i="2"/>
  <c r="W133" i="2"/>
  <c r="H23" i="6" s="1"/>
  <c r="Q195" i="2"/>
  <c r="P197" i="2" l="1"/>
  <c r="V135" i="2"/>
  <c r="W134" i="2"/>
  <c r="H24" i="6" s="1"/>
  <c r="Q196" i="2"/>
  <c r="R183" i="2" l="1"/>
  <c r="V136" i="2"/>
  <c r="W135" i="2"/>
  <c r="H25" i="6" s="1"/>
  <c r="Q197" i="2"/>
  <c r="R184" i="2" l="1"/>
  <c r="V137" i="2"/>
  <c r="W136" i="2"/>
  <c r="H26" i="6" s="1"/>
  <c r="S183" i="2"/>
  <c r="R185" i="2" l="1"/>
  <c r="V138" i="2"/>
  <c r="W137" i="2"/>
  <c r="H27" i="6" s="1"/>
  <c r="S184" i="2"/>
  <c r="R186" i="2" l="1"/>
  <c r="V139" i="2"/>
  <c r="W138" i="2"/>
  <c r="H28" i="6" s="1"/>
  <c r="S185" i="2"/>
  <c r="R187" i="2" l="1"/>
  <c r="V140" i="2"/>
  <c r="W139" i="2"/>
  <c r="H29" i="6" s="1"/>
  <c r="S186" i="2"/>
  <c r="R188" i="2" l="1"/>
  <c r="V141" i="2"/>
  <c r="W140" i="2"/>
  <c r="H30" i="6" s="1"/>
  <c r="S187" i="2"/>
  <c r="R189" i="2" l="1"/>
  <c r="V142" i="2"/>
  <c r="W141" i="2"/>
  <c r="H31" i="6" s="1"/>
  <c r="S188" i="2"/>
  <c r="R190" i="2" l="1"/>
  <c r="V143" i="2"/>
  <c r="W142" i="2"/>
  <c r="H32" i="6" s="1"/>
  <c r="S189" i="2"/>
  <c r="R191" i="2" l="1"/>
  <c r="V144" i="2"/>
  <c r="W143" i="2"/>
  <c r="H33" i="6" s="1"/>
  <c r="S190" i="2"/>
  <c r="R192" i="2" l="1"/>
  <c r="V145" i="2"/>
  <c r="W144" i="2"/>
  <c r="H34" i="6" s="1"/>
  <c r="S191" i="2"/>
  <c r="R193" i="2" l="1"/>
  <c r="V146" i="2"/>
  <c r="W145" i="2"/>
  <c r="H35" i="6" s="1"/>
  <c r="S192" i="2"/>
  <c r="R194" i="2" l="1"/>
  <c r="V147" i="2"/>
  <c r="W146" i="2"/>
  <c r="H36" i="6" s="1"/>
  <c r="S193" i="2"/>
  <c r="R195" i="2" l="1"/>
  <c r="V148" i="2"/>
  <c r="W147" i="2"/>
  <c r="H37" i="6" s="1"/>
  <c r="S194" i="2"/>
  <c r="R196" i="2" l="1"/>
  <c r="V149" i="2"/>
  <c r="W148" i="2"/>
  <c r="H38" i="6" s="1"/>
  <c r="S195" i="2"/>
  <c r="R197" i="2" l="1"/>
  <c r="V150" i="2"/>
  <c r="W149" i="2"/>
  <c r="H39" i="6" s="1"/>
  <c r="S196" i="2"/>
  <c r="T183" i="2" l="1"/>
  <c r="V151" i="2"/>
  <c r="W150" i="2"/>
  <c r="H40" i="6" s="1"/>
  <c r="S197" i="2"/>
  <c r="T184" i="2" l="1"/>
  <c r="V152" i="2"/>
  <c r="W151" i="2"/>
  <c r="H41" i="6" s="1"/>
  <c r="U183" i="2"/>
  <c r="T185" i="2" l="1"/>
  <c r="S147" i="2"/>
  <c r="K56" i="6" s="1"/>
  <c r="V153" i="2"/>
  <c r="W152" i="2"/>
  <c r="H42" i="6" s="1"/>
  <c r="U184" i="2"/>
  <c r="T186" i="2" l="1"/>
  <c r="S148" i="2"/>
  <c r="K57" i="6" s="1"/>
  <c r="V154" i="2"/>
  <c r="W153" i="2"/>
  <c r="H43" i="6" s="1"/>
  <c r="U185" i="2"/>
  <c r="T187" i="2" l="1"/>
  <c r="S149" i="2"/>
  <c r="K58" i="6" s="1"/>
  <c r="V155" i="2"/>
  <c r="W154" i="2"/>
  <c r="H44" i="6" s="1"/>
  <c r="U186" i="2"/>
  <c r="T188" i="2" l="1"/>
  <c r="S150" i="2"/>
  <c r="K59" i="6" s="1"/>
  <c r="V156" i="2"/>
  <c r="W155" i="2"/>
  <c r="H45" i="6" s="1"/>
  <c r="U187" i="2"/>
  <c r="T189" i="2" l="1"/>
  <c r="S151" i="2"/>
  <c r="K60" i="6" s="1"/>
  <c r="V157" i="2"/>
  <c r="W156" i="2"/>
  <c r="H46" i="6" s="1"/>
  <c r="U188" i="2"/>
  <c r="T190" i="2" l="1"/>
  <c r="S152" i="2"/>
  <c r="K61" i="6" s="1"/>
  <c r="V158" i="2"/>
  <c r="W157" i="2"/>
  <c r="H47" i="6" s="1"/>
  <c r="U189" i="2"/>
  <c r="T191" i="2" l="1"/>
  <c r="S153" i="2"/>
  <c r="K62" i="6" s="1"/>
  <c r="V159" i="2"/>
  <c r="W158" i="2"/>
  <c r="H48" i="6" s="1"/>
  <c r="U190" i="2"/>
  <c r="T192" i="2" l="1"/>
  <c r="S154" i="2"/>
  <c r="K63" i="6" s="1"/>
  <c r="V160" i="2"/>
  <c r="W160" i="2" s="1"/>
  <c r="H50" i="6" s="1"/>
  <c r="W159" i="2"/>
  <c r="H49" i="6" s="1"/>
  <c r="U191" i="2"/>
  <c r="T193" i="2" l="1"/>
  <c r="S155" i="2"/>
  <c r="K64" i="6" s="1"/>
  <c r="U192" i="2"/>
  <c r="T194" i="2" l="1"/>
  <c r="S156" i="2"/>
  <c r="K65" i="6" s="1"/>
  <c r="U193" i="2"/>
  <c r="T195" i="2" l="1"/>
  <c r="S157" i="2"/>
  <c r="K66" i="6" s="1"/>
  <c r="U194" i="2"/>
  <c r="T196" i="2" l="1"/>
  <c r="S158" i="2"/>
  <c r="K67" i="6" s="1"/>
  <c r="U195" i="2"/>
  <c r="T197" i="2" l="1"/>
  <c r="S160" i="2"/>
  <c r="S159" i="2"/>
  <c r="U196" i="2"/>
  <c r="U197" i="2" l="1"/>
</calcChain>
</file>

<file path=xl/sharedStrings.xml><?xml version="1.0" encoding="utf-8"?>
<sst xmlns="http://schemas.openxmlformats.org/spreadsheetml/2006/main" count="569" uniqueCount="131">
  <si>
    <t>M3</t>
  </si>
  <si>
    <t>Papiergeld in Millionen  Mark</t>
  </si>
  <si>
    <t>Summe</t>
  </si>
  <si>
    <t>Reichs-</t>
  </si>
  <si>
    <t>Darlehens-</t>
  </si>
  <si>
    <t>Privat-</t>
  </si>
  <si>
    <t>Mill. Goldmark über</t>
  </si>
  <si>
    <t xml:space="preserve">2. Geldumlauf </t>
  </si>
  <si>
    <t>bank-</t>
  </si>
  <si>
    <t>kassen-</t>
  </si>
  <si>
    <t>Münzen')</t>
  </si>
  <si>
    <t>Großhandels-</t>
  </si>
  <si>
    <t>Dollar-</t>
  </si>
  <si>
    <t>1913-1923*)</t>
  </si>
  <si>
    <t>noten</t>
  </si>
  <si>
    <t>scheine</t>
  </si>
  <si>
    <t>Mill. M</t>
  </si>
  <si>
    <t>1913 = 1</t>
  </si>
  <si>
    <t>index</t>
  </si>
  <si>
    <t>meßzahl</t>
  </si>
  <si>
    <t xml:space="preserve">Januar </t>
  </si>
  <si>
    <t xml:space="preserve">Februar </t>
  </si>
  <si>
    <t xml:space="preserve">März </t>
  </si>
  <si>
    <t xml:space="preserve">April </t>
  </si>
  <si>
    <t xml:space="preserve">Mai </t>
  </si>
  <si>
    <t>Juni</t>
  </si>
  <si>
    <t xml:space="preserve">Juli </t>
  </si>
  <si>
    <t xml:space="preserve">August </t>
  </si>
  <si>
    <t xml:space="preserve">September </t>
  </si>
  <si>
    <t xml:space="preserve">·Oktober </t>
  </si>
  <si>
    <t xml:space="preserve">November </t>
  </si>
  <si>
    <t xml:space="preserve">Dezember </t>
  </si>
  <si>
    <t xml:space="preserve">Durchschnitt 1) </t>
  </si>
  <si>
    <t xml:space="preserve">Juni </t>
  </si>
  <si>
    <t xml:space="preserve">Oktober </t>
  </si>
  <si>
    <t xml:space="preserve">Durchschnitt 1} </t>
  </si>
  <si>
    <t>Bundesrepublik</t>
  </si>
  <si>
    <t>Deutschland</t>
  </si>
  <si>
    <t>Deutscher Bund / Deutsches Reich</t>
  </si>
  <si>
    <t xml:space="preserve">– </t>
  </si>
  <si>
    <t>–</t>
  </si>
  <si>
    <t xml:space="preserve">Mrd. Euro </t>
  </si>
  <si>
    <t xml:space="preserve">Euro </t>
  </si>
  <si>
    <t xml:space="preserve">1913 = 100 </t>
  </si>
  <si>
    <t>1913 = 100 %</t>
  </si>
  <si>
    <t xml:space="preserve">x0575 </t>
  </si>
  <si>
    <t xml:space="preserve">x0576 </t>
  </si>
  <si>
    <t xml:space="preserve">x0577 </t>
  </si>
  <si>
    <t xml:space="preserve">x0578 </t>
  </si>
  <si>
    <t xml:space="preserve">x0579 </t>
  </si>
  <si>
    <t xml:space="preserve">x0580 </t>
  </si>
  <si>
    <t>x0581</t>
  </si>
  <si>
    <t>absolut</t>
  </si>
  <si>
    <t>pro Einw.</t>
  </si>
  <si>
    <t>in jeweilgen Preisen</t>
  </si>
  <si>
    <t>in konstanten Preisen von 2005</t>
  </si>
  <si>
    <t>BIP-Wachstum</t>
  </si>
  <si>
    <t>S. 45</t>
  </si>
  <si>
    <t>in Millionen</t>
  </si>
  <si>
    <t>Lebenshaltung</t>
  </si>
  <si>
    <t>(Ernäbrg.,</t>
  </si>
  <si>
    <t>Heizung u.</t>
  </si>
  <si>
    <t>Beleuch,t.,</t>
  </si>
  <si>
    <t>Bekleid. u.</t>
  </si>
  <si>
    <t>Wohnung)</t>
  </si>
  <si>
    <t>Heizung</t>
  </si>
  <si>
    <t>tung</t>
  </si>
  <si>
    <t>in Papier</t>
  </si>
  <si>
    <t xml:space="preserve">Ernährung </t>
  </si>
  <si>
    <t>u. Beleuch·</t>
  </si>
  <si>
    <t>Bekleldung</t>
  </si>
  <si>
    <t xml:space="preserve">Wohnung </t>
  </si>
  <si>
    <t xml:space="preserve">ohne </t>
  </si>
  <si>
    <t>ohne</t>
  </si>
  <si>
    <t>Bekleidung</t>
  </si>
  <si>
    <t>Wohnung</t>
  </si>
  <si>
    <t>in Gold</t>
  </si>
  <si>
    <t>S. 33</t>
  </si>
  <si>
    <t>Preise</t>
  </si>
  <si>
    <t>Geldmenge</t>
  </si>
  <si>
    <r>
      <t xml:space="preserve">Y </t>
    </r>
    <r>
      <rPr>
        <sz val="11"/>
        <color theme="1"/>
        <rFont val="Arial"/>
        <family val="2"/>
      </rPr>
      <t>· P = M · U</t>
    </r>
  </si>
  <si>
    <t xml:space="preserve">Monat </t>
  </si>
  <si>
    <t>1000 Mark</t>
  </si>
  <si>
    <t>Brotpreis in</t>
  </si>
  <si>
    <t>Berlin</t>
  </si>
  <si>
    <t>Pfennige</t>
  </si>
  <si>
    <t xml:space="preserve">Durchschnitt </t>
  </si>
  <si>
    <t>S. 310</t>
  </si>
  <si>
    <t>Stat. Jahrbuch</t>
  </si>
  <si>
    <t>Verbrauch Steinkohle in to.</t>
  </si>
  <si>
    <t>Gewinnung</t>
  </si>
  <si>
    <t>Einfuhr</t>
  </si>
  <si>
    <t>Ausfuhr</t>
  </si>
  <si>
    <t xml:space="preserve">Verbrauch </t>
  </si>
  <si>
    <t>pro Kopf</t>
  </si>
  <si>
    <t>Verbrauch von Eisenerz</t>
  </si>
  <si>
    <t>Gewinnung von Fleisch</t>
  </si>
  <si>
    <t>Verbrauch von Fleisch in dz</t>
  </si>
  <si>
    <t>Preise : Geldm.</t>
  </si>
  <si>
    <t>Beleuchtung</t>
  </si>
  <si>
    <t>haltung</t>
  </si>
  <si>
    <t>Lebens-</t>
  </si>
  <si>
    <t>Lebenshaltung ohne …</t>
  </si>
  <si>
    <t>in Papiermark</t>
  </si>
  <si>
    <t>in Goldmark</t>
  </si>
  <si>
    <t xml:space="preserve"> </t>
  </si>
  <si>
    <t>Y</t>
  </si>
  <si>
    <t>Faktor</t>
  </si>
  <si>
    <t xml:space="preserve">Textilarbeiter </t>
  </si>
  <si>
    <t>Arbeiter-Gruppen</t>
  </si>
  <si>
    <t>Metallarbeiter</t>
  </si>
  <si>
    <t>männlich</t>
  </si>
  <si>
    <t>weiblich</t>
  </si>
  <si>
    <t>alle</t>
  </si>
  <si>
    <t>Fabrikarbeiter</t>
  </si>
  <si>
    <t>(Chemie)</t>
  </si>
  <si>
    <t>Bauarbeiter</t>
  </si>
  <si>
    <t>gelernte</t>
  </si>
  <si>
    <t>ungelernte</t>
  </si>
  <si>
    <t>nominale</t>
  </si>
  <si>
    <t>Wochenlöhne</t>
  </si>
  <si>
    <t>Reallöhne in %</t>
  </si>
  <si>
    <t>der Vorkriegslöhne</t>
  </si>
  <si>
    <t>LHK ohne</t>
  </si>
  <si>
    <t>Reallöhne</t>
  </si>
  <si>
    <t>reale LHK</t>
  </si>
  <si>
    <t>Umlaufg.</t>
  </si>
  <si>
    <t>Index</t>
  </si>
  <si>
    <t>Großhandel</t>
  </si>
  <si>
    <t>Dollar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</si>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</sst>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.000"/>
    <numFmt numFmtId="167" formatCode="0.0"/>
    <numFmt numFmtId="168" formatCode="[$-407]mmm/\ 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5">
    <xf numFmtId="0" fontId="0" fillId="0" borderId="0" xfId="0"/>
    <xf numFmtId="10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/>
    <xf numFmtId="168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0" borderId="0" xfId="0" applyNumberFormat="1"/>
    <xf numFmtId="168" fontId="0" fillId="0" borderId="0" xfId="1" applyNumberFormat="1" applyFont="1"/>
    <xf numFmtId="167" fontId="0" fillId="0" borderId="0" xfId="0" applyNumberFormat="1"/>
  </cellXfs>
  <cellStyles count="4">
    <cellStyle name="Normal 2" xfId="3"/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Grafik!$C$4</c:f>
              <c:strCache>
                <c:ptCount val="1"/>
                <c:pt idx="0">
                  <c:v>Großhandel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Grafik!$B$5:$B$136</c:f>
              <c:numCache>
                <c:formatCode>mmm\-yy</c:formatCode>
                <c:ptCount val="132"/>
                <c:pt idx="0">
                  <c:v>4764</c:v>
                </c:pt>
                <c:pt idx="1">
                  <c:v>4794.5</c:v>
                </c:pt>
                <c:pt idx="2">
                  <c:v>4825</c:v>
                </c:pt>
                <c:pt idx="3">
                  <c:v>4855.5</c:v>
                </c:pt>
                <c:pt idx="4">
                  <c:v>4886</c:v>
                </c:pt>
                <c:pt idx="5">
                  <c:v>4916.5</c:v>
                </c:pt>
                <c:pt idx="6">
                  <c:v>4947</c:v>
                </c:pt>
                <c:pt idx="7">
                  <c:v>4977.5</c:v>
                </c:pt>
                <c:pt idx="8">
                  <c:v>5008</c:v>
                </c:pt>
                <c:pt idx="9">
                  <c:v>5038.5</c:v>
                </c:pt>
                <c:pt idx="10">
                  <c:v>5069</c:v>
                </c:pt>
                <c:pt idx="11">
                  <c:v>5099.5</c:v>
                </c:pt>
                <c:pt idx="12">
                  <c:v>5130</c:v>
                </c:pt>
                <c:pt idx="13">
                  <c:v>5160.5</c:v>
                </c:pt>
                <c:pt idx="14">
                  <c:v>5191</c:v>
                </c:pt>
                <c:pt idx="15">
                  <c:v>5221.5</c:v>
                </c:pt>
                <c:pt idx="16">
                  <c:v>5252</c:v>
                </c:pt>
                <c:pt idx="17">
                  <c:v>5282.5</c:v>
                </c:pt>
                <c:pt idx="18">
                  <c:v>5313</c:v>
                </c:pt>
                <c:pt idx="19">
                  <c:v>5343.5</c:v>
                </c:pt>
                <c:pt idx="20">
                  <c:v>5374</c:v>
                </c:pt>
                <c:pt idx="21">
                  <c:v>5404.5</c:v>
                </c:pt>
                <c:pt idx="22">
                  <c:v>5435</c:v>
                </c:pt>
                <c:pt idx="23">
                  <c:v>5465.5</c:v>
                </c:pt>
                <c:pt idx="24">
                  <c:v>5496</c:v>
                </c:pt>
                <c:pt idx="25">
                  <c:v>5526.5</c:v>
                </c:pt>
                <c:pt idx="26">
                  <c:v>5557</c:v>
                </c:pt>
                <c:pt idx="27">
                  <c:v>5587.5</c:v>
                </c:pt>
                <c:pt idx="28">
                  <c:v>5618</c:v>
                </c:pt>
                <c:pt idx="29">
                  <c:v>5648.5</c:v>
                </c:pt>
                <c:pt idx="30">
                  <c:v>5679</c:v>
                </c:pt>
                <c:pt idx="31">
                  <c:v>5709.5</c:v>
                </c:pt>
                <c:pt idx="32">
                  <c:v>5740</c:v>
                </c:pt>
                <c:pt idx="33">
                  <c:v>5770.5</c:v>
                </c:pt>
                <c:pt idx="34">
                  <c:v>5801</c:v>
                </c:pt>
                <c:pt idx="35">
                  <c:v>5831.5</c:v>
                </c:pt>
                <c:pt idx="36">
                  <c:v>5862</c:v>
                </c:pt>
                <c:pt idx="37">
                  <c:v>5892.5</c:v>
                </c:pt>
                <c:pt idx="38">
                  <c:v>5923</c:v>
                </c:pt>
                <c:pt idx="39">
                  <c:v>5953.5</c:v>
                </c:pt>
                <c:pt idx="40">
                  <c:v>5984</c:v>
                </c:pt>
                <c:pt idx="41">
                  <c:v>6014.5</c:v>
                </c:pt>
                <c:pt idx="42">
                  <c:v>6045</c:v>
                </c:pt>
                <c:pt idx="43">
                  <c:v>6075.5</c:v>
                </c:pt>
                <c:pt idx="44">
                  <c:v>6106</c:v>
                </c:pt>
                <c:pt idx="45">
                  <c:v>6136.5</c:v>
                </c:pt>
                <c:pt idx="46">
                  <c:v>6167</c:v>
                </c:pt>
                <c:pt idx="47">
                  <c:v>6197.5</c:v>
                </c:pt>
                <c:pt idx="48">
                  <c:v>6228</c:v>
                </c:pt>
                <c:pt idx="49">
                  <c:v>6258.5</c:v>
                </c:pt>
                <c:pt idx="50">
                  <c:v>6289</c:v>
                </c:pt>
                <c:pt idx="51">
                  <c:v>6319.5</c:v>
                </c:pt>
                <c:pt idx="52">
                  <c:v>6350</c:v>
                </c:pt>
                <c:pt idx="53">
                  <c:v>6380.5</c:v>
                </c:pt>
                <c:pt idx="54">
                  <c:v>6411</c:v>
                </c:pt>
                <c:pt idx="55">
                  <c:v>6441.5</c:v>
                </c:pt>
                <c:pt idx="56">
                  <c:v>6472</c:v>
                </c:pt>
                <c:pt idx="57">
                  <c:v>6502.5</c:v>
                </c:pt>
                <c:pt idx="58">
                  <c:v>6533</c:v>
                </c:pt>
                <c:pt idx="59">
                  <c:v>6563.5</c:v>
                </c:pt>
                <c:pt idx="60">
                  <c:v>6594</c:v>
                </c:pt>
                <c:pt idx="61">
                  <c:v>6624.5</c:v>
                </c:pt>
                <c:pt idx="62">
                  <c:v>6655</c:v>
                </c:pt>
                <c:pt idx="63">
                  <c:v>6685.5</c:v>
                </c:pt>
                <c:pt idx="64">
                  <c:v>6716</c:v>
                </c:pt>
                <c:pt idx="65">
                  <c:v>6746.5</c:v>
                </c:pt>
                <c:pt idx="66">
                  <c:v>6777</c:v>
                </c:pt>
                <c:pt idx="67">
                  <c:v>6807.5</c:v>
                </c:pt>
                <c:pt idx="68">
                  <c:v>6838</c:v>
                </c:pt>
                <c:pt idx="69">
                  <c:v>6868.5</c:v>
                </c:pt>
                <c:pt idx="70">
                  <c:v>6899</c:v>
                </c:pt>
                <c:pt idx="71">
                  <c:v>6929.5</c:v>
                </c:pt>
                <c:pt idx="72">
                  <c:v>6960</c:v>
                </c:pt>
                <c:pt idx="73">
                  <c:v>6990.5</c:v>
                </c:pt>
                <c:pt idx="74">
                  <c:v>7021</c:v>
                </c:pt>
                <c:pt idx="75">
                  <c:v>7051.5</c:v>
                </c:pt>
                <c:pt idx="76">
                  <c:v>7082</c:v>
                </c:pt>
                <c:pt idx="77">
                  <c:v>7112.5</c:v>
                </c:pt>
                <c:pt idx="78">
                  <c:v>7143</c:v>
                </c:pt>
                <c:pt idx="79">
                  <c:v>7173.5</c:v>
                </c:pt>
                <c:pt idx="80">
                  <c:v>7204</c:v>
                </c:pt>
                <c:pt idx="81">
                  <c:v>7234.5</c:v>
                </c:pt>
                <c:pt idx="82">
                  <c:v>7265</c:v>
                </c:pt>
                <c:pt idx="83">
                  <c:v>7295.5</c:v>
                </c:pt>
                <c:pt idx="84">
                  <c:v>7326</c:v>
                </c:pt>
                <c:pt idx="85">
                  <c:v>7356.5</c:v>
                </c:pt>
                <c:pt idx="86">
                  <c:v>7387</c:v>
                </c:pt>
                <c:pt idx="87">
                  <c:v>7417.5</c:v>
                </c:pt>
                <c:pt idx="88">
                  <c:v>7448</c:v>
                </c:pt>
                <c:pt idx="89">
                  <c:v>7478.5</c:v>
                </c:pt>
                <c:pt idx="90">
                  <c:v>7509</c:v>
                </c:pt>
                <c:pt idx="91">
                  <c:v>7539.5</c:v>
                </c:pt>
                <c:pt idx="92">
                  <c:v>7570</c:v>
                </c:pt>
                <c:pt idx="93">
                  <c:v>7600.5</c:v>
                </c:pt>
                <c:pt idx="94">
                  <c:v>7631</c:v>
                </c:pt>
                <c:pt idx="95">
                  <c:v>7661.5</c:v>
                </c:pt>
                <c:pt idx="96">
                  <c:v>7692</c:v>
                </c:pt>
                <c:pt idx="97">
                  <c:v>7722.5</c:v>
                </c:pt>
                <c:pt idx="98">
                  <c:v>7753</c:v>
                </c:pt>
                <c:pt idx="99">
                  <c:v>7783.5</c:v>
                </c:pt>
                <c:pt idx="100">
                  <c:v>7814</c:v>
                </c:pt>
                <c:pt idx="101">
                  <c:v>7844.5</c:v>
                </c:pt>
                <c:pt idx="102">
                  <c:v>7875</c:v>
                </c:pt>
                <c:pt idx="103">
                  <c:v>7905.5</c:v>
                </c:pt>
                <c:pt idx="104">
                  <c:v>7936</c:v>
                </c:pt>
                <c:pt idx="105">
                  <c:v>7966.5</c:v>
                </c:pt>
                <c:pt idx="106">
                  <c:v>7997</c:v>
                </c:pt>
                <c:pt idx="107">
                  <c:v>8027.5</c:v>
                </c:pt>
                <c:pt idx="108">
                  <c:v>8058</c:v>
                </c:pt>
                <c:pt idx="109">
                  <c:v>8088.5</c:v>
                </c:pt>
                <c:pt idx="110">
                  <c:v>8119</c:v>
                </c:pt>
                <c:pt idx="111">
                  <c:v>8149.5</c:v>
                </c:pt>
                <c:pt idx="112">
                  <c:v>8180</c:v>
                </c:pt>
                <c:pt idx="113">
                  <c:v>8210.5</c:v>
                </c:pt>
                <c:pt idx="114">
                  <c:v>8241</c:v>
                </c:pt>
                <c:pt idx="115">
                  <c:v>8271.5</c:v>
                </c:pt>
                <c:pt idx="116">
                  <c:v>8302</c:v>
                </c:pt>
                <c:pt idx="117">
                  <c:v>8332.5</c:v>
                </c:pt>
                <c:pt idx="118">
                  <c:v>8363</c:v>
                </c:pt>
                <c:pt idx="119">
                  <c:v>8393.5</c:v>
                </c:pt>
                <c:pt idx="120">
                  <c:v>8424</c:v>
                </c:pt>
                <c:pt idx="121">
                  <c:v>8454.5</c:v>
                </c:pt>
                <c:pt idx="122">
                  <c:v>8485</c:v>
                </c:pt>
                <c:pt idx="123">
                  <c:v>8515.5</c:v>
                </c:pt>
                <c:pt idx="124">
                  <c:v>8546</c:v>
                </c:pt>
                <c:pt idx="125">
                  <c:v>8576.5</c:v>
                </c:pt>
                <c:pt idx="126">
                  <c:v>8607</c:v>
                </c:pt>
                <c:pt idx="127">
                  <c:v>8637.5</c:v>
                </c:pt>
                <c:pt idx="128">
                  <c:v>8668</c:v>
                </c:pt>
                <c:pt idx="129">
                  <c:v>8698.5</c:v>
                </c:pt>
                <c:pt idx="130">
                  <c:v>8729</c:v>
                </c:pt>
                <c:pt idx="131">
                  <c:v>8759.5</c:v>
                </c:pt>
              </c:numCache>
            </c:numRef>
          </c:cat>
          <c:val>
            <c:numRef>
              <c:f>Grafik!$C$5:$C$136</c:f>
              <c:numCache>
                <c:formatCode>#,##0.0</c:formatCode>
                <c:ptCount val="132"/>
                <c:pt idx="0">
                  <c:v>5940.3</c:v>
                </c:pt>
                <c:pt idx="1">
                  <c:v>5834.3</c:v>
                </c:pt>
                <c:pt idx="2">
                  <c:v>6249.3</c:v>
                </c:pt>
                <c:pt idx="3">
                  <c:v>6009.2</c:v>
                </c:pt>
                <c:pt idx="4">
                  <c:v>5821.1</c:v>
                </c:pt>
                <c:pt idx="5">
                  <c:v>6264</c:v>
                </c:pt>
                <c:pt idx="6">
                  <c:v>5831.9</c:v>
                </c:pt>
                <c:pt idx="7">
                  <c:v>5830</c:v>
                </c:pt>
                <c:pt idx="8">
                  <c:v>6463.3</c:v>
                </c:pt>
                <c:pt idx="9">
                  <c:v>6064.9</c:v>
                </c:pt>
                <c:pt idx="10">
                  <c:v>5900.1</c:v>
                </c:pt>
                <c:pt idx="11">
                  <c:v>6631.9</c:v>
                </c:pt>
                <c:pt idx="12">
                  <c:v>5923.4</c:v>
                </c:pt>
                <c:pt idx="13">
                  <c:v>5842.1</c:v>
                </c:pt>
                <c:pt idx="14">
                  <c:v>6361.4</c:v>
                </c:pt>
                <c:pt idx="15">
                  <c:v>5950.4</c:v>
                </c:pt>
                <c:pt idx="16">
                  <c:v>5893.5</c:v>
                </c:pt>
                <c:pt idx="17">
                  <c:v>6323</c:v>
                </c:pt>
                <c:pt idx="18">
                  <c:v>6968.9</c:v>
                </c:pt>
                <c:pt idx="19">
                  <c:v>7654.6</c:v>
                </c:pt>
                <c:pt idx="20">
                  <c:v>7676.3</c:v>
                </c:pt>
                <c:pt idx="21">
                  <c:v>6813.8</c:v>
                </c:pt>
                <c:pt idx="22">
                  <c:v>6454.6</c:v>
                </c:pt>
                <c:pt idx="23">
                  <c:v>6984.8</c:v>
                </c:pt>
                <c:pt idx="24">
                  <c:v>6539.9</c:v>
                </c:pt>
                <c:pt idx="25">
                  <c:v>6271.8</c:v>
                </c:pt>
                <c:pt idx="26">
                  <c:v>6569.7</c:v>
                </c:pt>
                <c:pt idx="27">
                  <c:v>6131.6</c:v>
                </c:pt>
                <c:pt idx="28">
                  <c:v>6231.5</c:v>
                </c:pt>
                <c:pt idx="29">
                  <c:v>6653.5</c:v>
                </c:pt>
                <c:pt idx="30">
                  <c:v>5888</c:v>
                </c:pt>
                <c:pt idx="31">
                  <c:v>6021.6</c:v>
                </c:pt>
                <c:pt idx="32">
                  <c:v>6507.6</c:v>
                </c:pt>
                <c:pt idx="33">
                  <c:v>6256.6</c:v>
                </c:pt>
                <c:pt idx="34">
                  <c:v>6255.8</c:v>
                </c:pt>
                <c:pt idx="35">
                  <c:v>6850.8</c:v>
                </c:pt>
                <c:pt idx="36">
                  <c:v>6433.5</c:v>
                </c:pt>
                <c:pt idx="37">
                  <c:v>6420.6</c:v>
                </c:pt>
                <c:pt idx="38">
                  <c:v>6871.3</c:v>
                </c:pt>
                <c:pt idx="39">
                  <c:v>6561.6</c:v>
                </c:pt>
                <c:pt idx="40">
                  <c:v>6482.3</c:v>
                </c:pt>
                <c:pt idx="41">
                  <c:v>6850.8</c:v>
                </c:pt>
                <c:pt idx="42">
                  <c:v>6331.3</c:v>
                </c:pt>
                <c:pt idx="43">
                  <c:v>6568.7</c:v>
                </c:pt>
                <c:pt idx="44">
                  <c:v>7146.6</c:v>
                </c:pt>
                <c:pt idx="45">
                  <c:v>7228.8</c:v>
                </c:pt>
                <c:pt idx="46">
                  <c:v>7500.1</c:v>
                </c:pt>
                <c:pt idx="47">
                  <c:v>8209.6</c:v>
                </c:pt>
                <c:pt idx="48">
                  <c:v>7857.9</c:v>
                </c:pt>
                <c:pt idx="49">
                  <c:v>8097</c:v>
                </c:pt>
                <c:pt idx="50">
                  <c:v>8561.6</c:v>
                </c:pt>
                <c:pt idx="51">
                  <c:v>8228.7000000000007</c:v>
                </c:pt>
                <c:pt idx="52">
                  <c:v>8247</c:v>
                </c:pt>
                <c:pt idx="53">
                  <c:v>8668</c:v>
                </c:pt>
                <c:pt idx="54">
                  <c:v>8481.7999999999993</c:v>
                </c:pt>
                <c:pt idx="55">
                  <c:v>7599.4</c:v>
                </c:pt>
                <c:pt idx="56">
                  <c:v>8344.1</c:v>
                </c:pt>
                <c:pt idx="57">
                  <c:v>8459.5</c:v>
                </c:pt>
                <c:pt idx="58">
                  <c:v>8548.7000000000007</c:v>
                </c:pt>
                <c:pt idx="59">
                  <c:v>9160</c:v>
                </c:pt>
                <c:pt idx="60">
                  <c:v>8906.5</c:v>
                </c:pt>
                <c:pt idx="61">
                  <c:v>9372.5</c:v>
                </c:pt>
                <c:pt idx="62">
                  <c:v>9953.6</c:v>
                </c:pt>
                <c:pt idx="63">
                  <c:v>9542.1</c:v>
                </c:pt>
                <c:pt idx="64">
                  <c:v>9781.2000000000007</c:v>
                </c:pt>
                <c:pt idx="65">
                  <c:v>9979.9</c:v>
                </c:pt>
                <c:pt idx="66">
                  <c:v>10204.200000000001</c:v>
                </c:pt>
                <c:pt idx="67">
                  <c:v>9686.6</c:v>
                </c:pt>
                <c:pt idx="68">
                  <c:v>10859.6</c:v>
                </c:pt>
                <c:pt idx="69">
                  <c:v>11450.9</c:v>
                </c:pt>
                <c:pt idx="70">
                  <c:v>12540.8</c:v>
                </c:pt>
                <c:pt idx="71">
                  <c:v>13457.8</c:v>
                </c:pt>
                <c:pt idx="72">
                  <c:v>13171.6</c:v>
                </c:pt>
                <c:pt idx="73">
                  <c:v>13037.8</c:v>
                </c:pt>
                <c:pt idx="74">
                  <c:v>13585.1</c:v>
                </c:pt>
                <c:pt idx="75">
                  <c:v>13453.5</c:v>
                </c:pt>
                <c:pt idx="76">
                  <c:v>13453.6</c:v>
                </c:pt>
                <c:pt idx="77">
                  <c:v>13872.8</c:v>
                </c:pt>
                <c:pt idx="78">
                  <c:v>12353.6</c:v>
                </c:pt>
                <c:pt idx="79">
                  <c:v>9689.7000000000007</c:v>
                </c:pt>
                <c:pt idx="80">
                  <c:v>8579.7999999999993</c:v>
                </c:pt>
                <c:pt idx="81">
                  <c:v>7724.6</c:v>
                </c:pt>
                <c:pt idx="82">
                  <c:v>6694.7</c:v>
                </c:pt>
                <c:pt idx="83">
                  <c:v>6252.1</c:v>
                </c:pt>
                <c:pt idx="84">
                  <c:v>4066.8</c:v>
                </c:pt>
                <c:pt idx="85">
                  <c:v>3231.8</c:v>
                </c:pt>
                <c:pt idx="86">
                  <c:v>3487.8</c:v>
                </c:pt>
                <c:pt idx="87">
                  <c:v>3983.7</c:v>
                </c:pt>
                <c:pt idx="88">
                  <c:v>4263.6000000000004</c:v>
                </c:pt>
                <c:pt idx="89">
                  <c:v>4942.8</c:v>
                </c:pt>
                <c:pt idx="90">
                  <c:v>5107.8</c:v>
                </c:pt>
                <c:pt idx="91">
                  <c:v>4993.3999999999996</c:v>
                </c:pt>
                <c:pt idx="92">
                  <c:v>5062.2</c:v>
                </c:pt>
                <c:pt idx="93">
                  <c:v>5278.3</c:v>
                </c:pt>
                <c:pt idx="94">
                  <c:v>5131.1000000000004</c:v>
                </c:pt>
                <c:pt idx="95">
                  <c:v>5668.6</c:v>
                </c:pt>
                <c:pt idx="96">
                  <c:v>5473.5</c:v>
                </c:pt>
                <c:pt idx="97">
                  <c:v>5813.6</c:v>
                </c:pt>
                <c:pt idx="98">
                  <c:v>6009.9</c:v>
                </c:pt>
                <c:pt idx="99">
                  <c:v>6125.2</c:v>
                </c:pt>
                <c:pt idx="100">
                  <c:v>6248.9</c:v>
                </c:pt>
                <c:pt idx="101">
                  <c:v>6215.4</c:v>
                </c:pt>
                <c:pt idx="102">
                  <c:v>6068.9</c:v>
                </c:pt>
                <c:pt idx="103">
                  <c:v>4634</c:v>
                </c:pt>
                <c:pt idx="104">
                  <c:v>4593.2</c:v>
                </c:pt>
                <c:pt idx="105">
                  <c:v>4057.4</c:v>
                </c:pt>
                <c:pt idx="106">
                  <c:v>3198.5</c:v>
                </c:pt>
                <c:pt idx="107">
                  <c:v>3526.3</c:v>
                </c:pt>
                <c:pt idx="108">
                  <c:v>3395</c:v>
                </c:pt>
                <c:pt idx="109">
                  <c:v>3144.4</c:v>
                </c:pt>
                <c:pt idx="110">
                  <c:v>2585.9</c:v>
                </c:pt>
                <c:pt idx="111">
                  <c:v>2372.1999999999998</c:v>
                </c:pt>
                <c:pt idx="112">
                  <c:v>2517</c:v>
                </c:pt>
                <c:pt idx="113">
                  <c:v>2571.4</c:v>
                </c:pt>
                <c:pt idx="114">
                  <c:v>2020.5</c:v>
                </c:pt>
                <c:pt idx="115">
                  <c:v>1316.8</c:v>
                </c:pt>
                <c:pt idx="116">
                  <c:v>1158.3</c:v>
                </c:pt>
                <c:pt idx="117">
                  <c:v>856.3</c:v>
                </c:pt>
                <c:pt idx="118">
                  <c:v>668.5</c:v>
                </c:pt>
                <c:pt idx="119">
                  <c:v>878.2</c:v>
                </c:pt>
                <c:pt idx="120">
                  <c:v>718</c:v>
                </c:pt>
                <c:pt idx="121">
                  <c:v>633.20000000000005</c:v>
                </c:pt>
                <c:pt idx="122">
                  <c:v>1133.9000000000001</c:v>
                </c:pt>
                <c:pt idx="123">
                  <c:v>1267.3</c:v>
                </c:pt>
                <c:pt idx="124">
                  <c:v>1058</c:v>
                </c:pt>
                <c:pt idx="125">
                  <c:v>897.2</c:v>
                </c:pt>
                <c:pt idx="126">
                  <c:v>586.9</c:v>
                </c:pt>
                <c:pt idx="127">
                  <c:v>708.4</c:v>
                </c:pt>
                <c:pt idx="128">
                  <c:v>1179.4000000000001</c:v>
                </c:pt>
                <c:pt idx="129">
                  <c:v>353.1</c:v>
                </c:pt>
                <c:pt idx="130">
                  <c:v>551.70000000000005</c:v>
                </c:pt>
                <c:pt idx="131">
                  <c:v>393.6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08-4BA2-8B58-A0FACE6043E0}"/>
            </c:ext>
          </c:extLst>
        </c:ser>
        <c:ser>
          <c:idx val="1"/>
          <c:order val="1"/>
          <c:tx>
            <c:strRef>
              <c:f>Grafik!$D$4</c:f>
              <c:strCache>
                <c:ptCount val="1"/>
                <c:pt idx="0">
                  <c:v>Dollar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Grafik!$B$5:$B$136</c:f>
              <c:numCache>
                <c:formatCode>mmm\-yy</c:formatCode>
                <c:ptCount val="132"/>
                <c:pt idx="0">
                  <c:v>4764</c:v>
                </c:pt>
                <c:pt idx="1">
                  <c:v>4794.5</c:v>
                </c:pt>
                <c:pt idx="2">
                  <c:v>4825</c:v>
                </c:pt>
                <c:pt idx="3">
                  <c:v>4855.5</c:v>
                </c:pt>
                <c:pt idx="4">
                  <c:v>4886</c:v>
                </c:pt>
                <c:pt idx="5">
                  <c:v>4916.5</c:v>
                </c:pt>
                <c:pt idx="6">
                  <c:v>4947</c:v>
                </c:pt>
                <c:pt idx="7">
                  <c:v>4977.5</c:v>
                </c:pt>
                <c:pt idx="8">
                  <c:v>5008</c:v>
                </c:pt>
                <c:pt idx="9">
                  <c:v>5038.5</c:v>
                </c:pt>
                <c:pt idx="10">
                  <c:v>5069</c:v>
                </c:pt>
                <c:pt idx="11">
                  <c:v>5099.5</c:v>
                </c:pt>
                <c:pt idx="12">
                  <c:v>5130</c:v>
                </c:pt>
                <c:pt idx="13">
                  <c:v>5160.5</c:v>
                </c:pt>
                <c:pt idx="14">
                  <c:v>5191</c:v>
                </c:pt>
                <c:pt idx="15">
                  <c:v>5221.5</c:v>
                </c:pt>
                <c:pt idx="16">
                  <c:v>5252</c:v>
                </c:pt>
                <c:pt idx="17">
                  <c:v>5282.5</c:v>
                </c:pt>
                <c:pt idx="18">
                  <c:v>5313</c:v>
                </c:pt>
                <c:pt idx="19">
                  <c:v>5343.5</c:v>
                </c:pt>
                <c:pt idx="20">
                  <c:v>5374</c:v>
                </c:pt>
                <c:pt idx="21">
                  <c:v>5404.5</c:v>
                </c:pt>
                <c:pt idx="22">
                  <c:v>5435</c:v>
                </c:pt>
                <c:pt idx="23">
                  <c:v>5465.5</c:v>
                </c:pt>
                <c:pt idx="24">
                  <c:v>5496</c:v>
                </c:pt>
                <c:pt idx="25">
                  <c:v>5526.5</c:v>
                </c:pt>
                <c:pt idx="26">
                  <c:v>5557</c:v>
                </c:pt>
                <c:pt idx="27">
                  <c:v>5587.5</c:v>
                </c:pt>
                <c:pt idx="28">
                  <c:v>5618</c:v>
                </c:pt>
                <c:pt idx="29">
                  <c:v>5648.5</c:v>
                </c:pt>
                <c:pt idx="30">
                  <c:v>5679</c:v>
                </c:pt>
                <c:pt idx="31">
                  <c:v>5709.5</c:v>
                </c:pt>
                <c:pt idx="32">
                  <c:v>5740</c:v>
                </c:pt>
                <c:pt idx="33">
                  <c:v>5770.5</c:v>
                </c:pt>
                <c:pt idx="34">
                  <c:v>5801</c:v>
                </c:pt>
                <c:pt idx="35">
                  <c:v>5831.5</c:v>
                </c:pt>
                <c:pt idx="36">
                  <c:v>5862</c:v>
                </c:pt>
                <c:pt idx="37">
                  <c:v>5892.5</c:v>
                </c:pt>
                <c:pt idx="38">
                  <c:v>5923</c:v>
                </c:pt>
                <c:pt idx="39">
                  <c:v>5953.5</c:v>
                </c:pt>
                <c:pt idx="40">
                  <c:v>5984</c:v>
                </c:pt>
                <c:pt idx="41">
                  <c:v>6014.5</c:v>
                </c:pt>
                <c:pt idx="42">
                  <c:v>6045</c:v>
                </c:pt>
                <c:pt idx="43">
                  <c:v>6075.5</c:v>
                </c:pt>
                <c:pt idx="44">
                  <c:v>6106</c:v>
                </c:pt>
                <c:pt idx="45">
                  <c:v>6136.5</c:v>
                </c:pt>
                <c:pt idx="46">
                  <c:v>6167</c:v>
                </c:pt>
                <c:pt idx="47">
                  <c:v>6197.5</c:v>
                </c:pt>
                <c:pt idx="48">
                  <c:v>6228</c:v>
                </c:pt>
                <c:pt idx="49">
                  <c:v>6258.5</c:v>
                </c:pt>
                <c:pt idx="50">
                  <c:v>6289</c:v>
                </c:pt>
                <c:pt idx="51">
                  <c:v>6319.5</c:v>
                </c:pt>
                <c:pt idx="52">
                  <c:v>6350</c:v>
                </c:pt>
                <c:pt idx="53">
                  <c:v>6380.5</c:v>
                </c:pt>
                <c:pt idx="54">
                  <c:v>6411</c:v>
                </c:pt>
                <c:pt idx="55">
                  <c:v>6441.5</c:v>
                </c:pt>
                <c:pt idx="56">
                  <c:v>6472</c:v>
                </c:pt>
                <c:pt idx="57">
                  <c:v>6502.5</c:v>
                </c:pt>
                <c:pt idx="58">
                  <c:v>6533</c:v>
                </c:pt>
                <c:pt idx="59">
                  <c:v>6563.5</c:v>
                </c:pt>
                <c:pt idx="60">
                  <c:v>6594</c:v>
                </c:pt>
                <c:pt idx="61">
                  <c:v>6624.5</c:v>
                </c:pt>
                <c:pt idx="62">
                  <c:v>6655</c:v>
                </c:pt>
                <c:pt idx="63">
                  <c:v>6685.5</c:v>
                </c:pt>
                <c:pt idx="64">
                  <c:v>6716</c:v>
                </c:pt>
                <c:pt idx="65">
                  <c:v>6746.5</c:v>
                </c:pt>
                <c:pt idx="66">
                  <c:v>6777</c:v>
                </c:pt>
                <c:pt idx="67">
                  <c:v>6807.5</c:v>
                </c:pt>
                <c:pt idx="68">
                  <c:v>6838</c:v>
                </c:pt>
                <c:pt idx="69">
                  <c:v>6868.5</c:v>
                </c:pt>
                <c:pt idx="70">
                  <c:v>6899</c:v>
                </c:pt>
                <c:pt idx="71">
                  <c:v>6929.5</c:v>
                </c:pt>
                <c:pt idx="72">
                  <c:v>6960</c:v>
                </c:pt>
                <c:pt idx="73">
                  <c:v>6990.5</c:v>
                </c:pt>
                <c:pt idx="74">
                  <c:v>7021</c:v>
                </c:pt>
                <c:pt idx="75">
                  <c:v>7051.5</c:v>
                </c:pt>
                <c:pt idx="76">
                  <c:v>7082</c:v>
                </c:pt>
                <c:pt idx="77">
                  <c:v>7112.5</c:v>
                </c:pt>
                <c:pt idx="78">
                  <c:v>7143</c:v>
                </c:pt>
                <c:pt idx="79">
                  <c:v>7173.5</c:v>
                </c:pt>
                <c:pt idx="80">
                  <c:v>7204</c:v>
                </c:pt>
                <c:pt idx="81">
                  <c:v>7234.5</c:v>
                </c:pt>
                <c:pt idx="82">
                  <c:v>7265</c:v>
                </c:pt>
                <c:pt idx="83">
                  <c:v>7295.5</c:v>
                </c:pt>
                <c:pt idx="84">
                  <c:v>7326</c:v>
                </c:pt>
                <c:pt idx="85">
                  <c:v>7356.5</c:v>
                </c:pt>
                <c:pt idx="86">
                  <c:v>7387</c:v>
                </c:pt>
                <c:pt idx="87">
                  <c:v>7417.5</c:v>
                </c:pt>
                <c:pt idx="88">
                  <c:v>7448</c:v>
                </c:pt>
                <c:pt idx="89">
                  <c:v>7478.5</c:v>
                </c:pt>
                <c:pt idx="90">
                  <c:v>7509</c:v>
                </c:pt>
                <c:pt idx="91">
                  <c:v>7539.5</c:v>
                </c:pt>
                <c:pt idx="92">
                  <c:v>7570</c:v>
                </c:pt>
                <c:pt idx="93">
                  <c:v>7600.5</c:v>
                </c:pt>
                <c:pt idx="94">
                  <c:v>7631</c:v>
                </c:pt>
                <c:pt idx="95">
                  <c:v>7661.5</c:v>
                </c:pt>
                <c:pt idx="96">
                  <c:v>7692</c:v>
                </c:pt>
                <c:pt idx="97">
                  <c:v>7722.5</c:v>
                </c:pt>
                <c:pt idx="98">
                  <c:v>7753</c:v>
                </c:pt>
                <c:pt idx="99">
                  <c:v>7783.5</c:v>
                </c:pt>
                <c:pt idx="100">
                  <c:v>7814</c:v>
                </c:pt>
                <c:pt idx="101">
                  <c:v>7844.5</c:v>
                </c:pt>
                <c:pt idx="102">
                  <c:v>7875</c:v>
                </c:pt>
                <c:pt idx="103">
                  <c:v>7905.5</c:v>
                </c:pt>
                <c:pt idx="104">
                  <c:v>7936</c:v>
                </c:pt>
                <c:pt idx="105">
                  <c:v>7966.5</c:v>
                </c:pt>
                <c:pt idx="106">
                  <c:v>7997</c:v>
                </c:pt>
                <c:pt idx="107">
                  <c:v>8027.5</c:v>
                </c:pt>
                <c:pt idx="108">
                  <c:v>8058</c:v>
                </c:pt>
                <c:pt idx="109">
                  <c:v>8088.5</c:v>
                </c:pt>
                <c:pt idx="110">
                  <c:v>8119</c:v>
                </c:pt>
                <c:pt idx="111">
                  <c:v>8149.5</c:v>
                </c:pt>
                <c:pt idx="112">
                  <c:v>8180</c:v>
                </c:pt>
                <c:pt idx="113">
                  <c:v>8210.5</c:v>
                </c:pt>
                <c:pt idx="114">
                  <c:v>8241</c:v>
                </c:pt>
                <c:pt idx="115">
                  <c:v>8271.5</c:v>
                </c:pt>
                <c:pt idx="116">
                  <c:v>8302</c:v>
                </c:pt>
                <c:pt idx="117">
                  <c:v>8332.5</c:v>
                </c:pt>
                <c:pt idx="118">
                  <c:v>8363</c:v>
                </c:pt>
                <c:pt idx="119">
                  <c:v>8393.5</c:v>
                </c:pt>
                <c:pt idx="120">
                  <c:v>8424</c:v>
                </c:pt>
                <c:pt idx="121">
                  <c:v>8454.5</c:v>
                </c:pt>
                <c:pt idx="122">
                  <c:v>8485</c:v>
                </c:pt>
                <c:pt idx="123">
                  <c:v>8515.5</c:v>
                </c:pt>
                <c:pt idx="124">
                  <c:v>8546</c:v>
                </c:pt>
                <c:pt idx="125">
                  <c:v>8576.5</c:v>
                </c:pt>
                <c:pt idx="126">
                  <c:v>8607</c:v>
                </c:pt>
                <c:pt idx="127">
                  <c:v>8637.5</c:v>
                </c:pt>
                <c:pt idx="128">
                  <c:v>8668</c:v>
                </c:pt>
                <c:pt idx="129">
                  <c:v>8698.5</c:v>
                </c:pt>
                <c:pt idx="130">
                  <c:v>8729</c:v>
                </c:pt>
                <c:pt idx="131">
                  <c:v>8759.5</c:v>
                </c:pt>
              </c:numCache>
            </c:numRef>
          </c:cat>
          <c:val>
            <c:numRef>
              <c:f>Grafik!$D$5:$D$136</c:f>
              <c:numCache>
                <c:formatCode>#,##0.0</c:formatCode>
                <c:ptCount val="132"/>
                <c:pt idx="0">
                  <c:v>5940.3</c:v>
                </c:pt>
                <c:pt idx="1">
                  <c:v>5834.3</c:v>
                </c:pt>
                <c:pt idx="2">
                  <c:v>6249.3</c:v>
                </c:pt>
                <c:pt idx="3">
                  <c:v>6009.2</c:v>
                </c:pt>
                <c:pt idx="4">
                  <c:v>5821.1</c:v>
                </c:pt>
                <c:pt idx="5">
                  <c:v>6264</c:v>
                </c:pt>
                <c:pt idx="6">
                  <c:v>5831.9</c:v>
                </c:pt>
                <c:pt idx="7">
                  <c:v>5830</c:v>
                </c:pt>
                <c:pt idx="8">
                  <c:v>6463.3</c:v>
                </c:pt>
                <c:pt idx="9">
                  <c:v>6064.9</c:v>
                </c:pt>
                <c:pt idx="10">
                  <c:v>5900.1</c:v>
                </c:pt>
                <c:pt idx="11">
                  <c:v>6631.9</c:v>
                </c:pt>
                <c:pt idx="12">
                  <c:v>5923.4</c:v>
                </c:pt>
                <c:pt idx="13">
                  <c:v>5842.1</c:v>
                </c:pt>
                <c:pt idx="14">
                  <c:v>6361.4</c:v>
                </c:pt>
                <c:pt idx="15">
                  <c:v>5950.4</c:v>
                </c:pt>
                <c:pt idx="16">
                  <c:v>5893.5</c:v>
                </c:pt>
                <c:pt idx="17">
                  <c:v>6323</c:v>
                </c:pt>
                <c:pt idx="18">
                  <c:v>6968.9</c:v>
                </c:pt>
                <c:pt idx="19">
                  <c:v>8328.2000000000007</c:v>
                </c:pt>
                <c:pt idx="20">
                  <c:v>8461.7000000000007</c:v>
                </c:pt>
                <c:pt idx="21">
                  <c:v>7643.5</c:v>
                </c:pt>
                <c:pt idx="22">
                  <c:v>7184.2</c:v>
                </c:pt>
                <c:pt idx="23">
                  <c:v>8118.5</c:v>
                </c:pt>
                <c:pt idx="24">
                  <c:v>7463.1</c:v>
                </c:pt>
                <c:pt idx="25">
                  <c:v>7407.6</c:v>
                </c:pt>
                <c:pt idx="26">
                  <c:v>7887.1</c:v>
                </c:pt>
                <c:pt idx="27">
                  <c:v>7460.6</c:v>
                </c:pt>
                <c:pt idx="28">
                  <c:v>7464.8</c:v>
                </c:pt>
                <c:pt idx="29">
                  <c:v>7851.2</c:v>
                </c:pt>
                <c:pt idx="30">
                  <c:v>7483.2</c:v>
                </c:pt>
                <c:pt idx="31">
                  <c:v>7461.4</c:v>
                </c:pt>
                <c:pt idx="32">
                  <c:v>8090.8</c:v>
                </c:pt>
                <c:pt idx="33">
                  <c:v>7869.5</c:v>
                </c:pt>
                <c:pt idx="34">
                  <c:v>7725.6</c:v>
                </c:pt>
                <c:pt idx="35">
                  <c:v>8176.8</c:v>
                </c:pt>
                <c:pt idx="36">
                  <c:v>7494.8</c:v>
                </c:pt>
                <c:pt idx="37">
                  <c:v>7494.1</c:v>
                </c:pt>
                <c:pt idx="38">
                  <c:v>7636</c:v>
                </c:pt>
                <c:pt idx="39">
                  <c:v>7471.5</c:v>
                </c:pt>
                <c:pt idx="40">
                  <c:v>7802.7</c:v>
                </c:pt>
                <c:pt idx="41">
                  <c:v>8151.6</c:v>
                </c:pt>
                <c:pt idx="42">
                  <c:v>7696.3</c:v>
                </c:pt>
                <c:pt idx="43">
                  <c:v>7798.3</c:v>
                </c:pt>
                <c:pt idx="44">
                  <c:v>8009.9</c:v>
                </c:pt>
                <c:pt idx="45">
                  <c:v>8081.1</c:v>
                </c:pt>
                <c:pt idx="46">
                  <c:v>8181.4</c:v>
                </c:pt>
                <c:pt idx="47">
                  <c:v>9041.4</c:v>
                </c:pt>
                <c:pt idx="48">
                  <c:v>8860.7999999999993</c:v>
                </c:pt>
                <c:pt idx="49">
                  <c:v>9099</c:v>
                </c:pt>
                <c:pt idx="50">
                  <c:v>9772.2999999999993</c:v>
                </c:pt>
                <c:pt idx="51">
                  <c:v>8628.6</c:v>
                </c:pt>
                <c:pt idx="52">
                  <c:v>8601.4</c:v>
                </c:pt>
                <c:pt idx="53">
                  <c:v>8396.5</c:v>
                </c:pt>
                <c:pt idx="54">
                  <c:v>8531.7000000000007</c:v>
                </c:pt>
                <c:pt idx="55">
                  <c:v>9008.4</c:v>
                </c:pt>
                <c:pt idx="56">
                  <c:v>9608.4</c:v>
                </c:pt>
                <c:pt idx="57">
                  <c:v>9702.1</c:v>
                </c:pt>
                <c:pt idx="58">
                  <c:v>10400.200000000001</c:v>
                </c:pt>
                <c:pt idx="59">
                  <c:v>13682.4</c:v>
                </c:pt>
                <c:pt idx="60">
                  <c:v>14525.9</c:v>
                </c:pt>
                <c:pt idx="61">
                  <c:v>14678.1</c:v>
                </c:pt>
                <c:pt idx="62">
                  <c:v>15773.2</c:v>
                </c:pt>
                <c:pt idx="63">
                  <c:v>15872.2</c:v>
                </c:pt>
                <c:pt idx="64">
                  <c:v>16134.2</c:v>
                </c:pt>
                <c:pt idx="65">
                  <c:v>16197.7</c:v>
                </c:pt>
                <c:pt idx="66">
                  <c:v>15236</c:v>
                </c:pt>
                <c:pt idx="67">
                  <c:v>15487.9</c:v>
                </c:pt>
                <c:pt idx="68">
                  <c:v>15725.2</c:v>
                </c:pt>
                <c:pt idx="69">
                  <c:v>16976.2</c:v>
                </c:pt>
                <c:pt idx="70">
                  <c:v>16562.7</c:v>
                </c:pt>
                <c:pt idx="71">
                  <c:v>16788.099999999999</c:v>
                </c:pt>
                <c:pt idx="72">
                  <c:v>17692.599999999999</c:v>
                </c:pt>
                <c:pt idx="73">
                  <c:v>16216.3</c:v>
                </c:pt>
                <c:pt idx="74">
                  <c:v>15045.1</c:v>
                </c:pt>
                <c:pt idx="75">
                  <c:v>12834.9</c:v>
                </c:pt>
                <c:pt idx="76">
                  <c:v>13044.7</c:v>
                </c:pt>
                <c:pt idx="77">
                  <c:v>12796.1</c:v>
                </c:pt>
                <c:pt idx="78">
                  <c:v>11669</c:v>
                </c:pt>
                <c:pt idx="79">
                  <c:v>9117.1</c:v>
                </c:pt>
                <c:pt idx="80">
                  <c:v>7375.8</c:v>
                </c:pt>
                <c:pt idx="81">
                  <c:v>6793.6</c:v>
                </c:pt>
                <c:pt idx="82">
                  <c:v>4978.8</c:v>
                </c:pt>
                <c:pt idx="83">
                  <c:v>4503.8999999999996</c:v>
                </c:pt>
                <c:pt idx="84">
                  <c:v>3310.6</c:v>
                </c:pt>
                <c:pt idx="85">
                  <c:v>2307.8000000000002</c:v>
                </c:pt>
                <c:pt idx="86">
                  <c:v>2984.2</c:v>
                </c:pt>
                <c:pt idx="87">
                  <c:v>4396</c:v>
                </c:pt>
                <c:pt idx="88">
                  <c:v>5809.7</c:v>
                </c:pt>
                <c:pt idx="89">
                  <c:v>7331.7</c:v>
                </c:pt>
                <c:pt idx="90">
                  <c:v>7428.1</c:v>
                </c:pt>
                <c:pt idx="91">
                  <c:v>6369.7</c:v>
                </c:pt>
                <c:pt idx="92">
                  <c:v>5493</c:v>
                </c:pt>
                <c:pt idx="93">
                  <c:v>4767.3999999999996</c:v>
                </c:pt>
                <c:pt idx="94">
                  <c:v>4210.3999999999996</c:v>
                </c:pt>
                <c:pt idx="95">
                  <c:v>4696.3999999999996</c:v>
                </c:pt>
                <c:pt idx="96">
                  <c:v>5096.3</c:v>
                </c:pt>
                <c:pt idx="97">
                  <c:v>5479.8</c:v>
                </c:pt>
                <c:pt idx="98">
                  <c:v>5408</c:v>
                </c:pt>
                <c:pt idx="99">
                  <c:v>5369.5</c:v>
                </c:pt>
                <c:pt idx="100">
                  <c:v>5510.4</c:v>
                </c:pt>
                <c:pt idx="101">
                  <c:v>5141.2</c:v>
                </c:pt>
                <c:pt idx="102">
                  <c:v>4745.3</c:v>
                </c:pt>
                <c:pt idx="103">
                  <c:v>4425.3</c:v>
                </c:pt>
                <c:pt idx="104">
                  <c:v>3800.8</c:v>
                </c:pt>
                <c:pt idx="105">
                  <c:v>2791</c:v>
                </c:pt>
                <c:pt idx="106">
                  <c:v>1744.3</c:v>
                </c:pt>
                <c:pt idx="107">
                  <c:v>2689.5</c:v>
                </c:pt>
                <c:pt idx="108">
                  <c:v>2723.2</c:v>
                </c:pt>
                <c:pt idx="109">
                  <c:v>2606.1</c:v>
                </c:pt>
                <c:pt idx="110">
                  <c:v>2075.3000000000002</c:v>
                </c:pt>
                <c:pt idx="111">
                  <c:v>2174.8000000000002</c:v>
                </c:pt>
                <c:pt idx="112">
                  <c:v>2352.1</c:v>
                </c:pt>
                <c:pt idx="113">
                  <c:v>2390.6</c:v>
                </c:pt>
                <c:pt idx="114">
                  <c:v>1730</c:v>
                </c:pt>
                <c:pt idx="115">
                  <c:v>935.6</c:v>
                </c:pt>
                <c:pt idx="116">
                  <c:v>952.4</c:v>
                </c:pt>
                <c:pt idx="117">
                  <c:v>639.70000000000005</c:v>
                </c:pt>
                <c:pt idx="118">
                  <c:v>449.7</c:v>
                </c:pt>
                <c:pt idx="119">
                  <c:v>716.5</c:v>
                </c:pt>
                <c:pt idx="120">
                  <c:v>171.3</c:v>
                </c:pt>
                <c:pt idx="121">
                  <c:v>654</c:v>
                </c:pt>
                <c:pt idx="122">
                  <c:v>1109.4000000000001</c:v>
                </c:pt>
                <c:pt idx="123">
                  <c:v>930.4</c:v>
                </c:pt>
                <c:pt idx="124">
                  <c:v>522.1</c:v>
                </c:pt>
                <c:pt idx="125">
                  <c:v>472.6</c:v>
                </c:pt>
                <c:pt idx="126">
                  <c:v>167.5</c:v>
                </c:pt>
                <c:pt idx="127">
                  <c:v>272.60000000000002</c:v>
                </c:pt>
                <c:pt idx="128">
                  <c:v>741.1</c:v>
                </c:pt>
                <c:pt idx="129">
                  <c:v>145</c:v>
                </c:pt>
                <c:pt idx="130">
                  <c:v>400.3</c:v>
                </c:pt>
                <c:pt idx="131">
                  <c:v>496.6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08-4BA2-8B58-A0FACE604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540127"/>
        <c:axId val="437540959"/>
      </c:lineChart>
      <c:dateAx>
        <c:axId val="43754012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540959"/>
        <c:crosses val="autoZero"/>
        <c:auto val="1"/>
        <c:lblOffset val="100"/>
        <c:baseTimeUnit val="months"/>
      </c:dateAx>
      <c:valAx>
        <c:axId val="43754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754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Geldmenge!$T$7</c:f>
              <c:strCache>
                <c:ptCount val="1"/>
                <c:pt idx="0">
                  <c:v>Großhandel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Geldmenge!$S$8:$S$18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Geldmenge!$T$8:$T$18</c:f>
              <c:numCache>
                <c:formatCode>#,##0.0</c:formatCode>
                <c:ptCount val="11"/>
                <c:pt idx="0" formatCode="0.0">
                  <c:v>100</c:v>
                </c:pt>
                <c:pt idx="1">
                  <c:v>108.24612199565354</c:v>
                </c:pt>
                <c:pt idx="2">
                  <c:v>104.58276530986281</c:v>
                </c:pt>
                <c:pt idx="3">
                  <c:v>113.40590305092101</c:v>
                </c:pt>
                <c:pt idx="4">
                  <c:v>137.6349356057018</c:v>
                </c:pt>
                <c:pt idx="5">
                  <c:v>172.61831705800222</c:v>
                </c:pt>
                <c:pt idx="6">
                  <c:v>181.0383812257775</c:v>
                </c:pt>
                <c:pt idx="7">
                  <c:v>75.806799258102998</c:v>
                </c:pt>
                <c:pt idx="8">
                  <c:v>85.069391531885515</c:v>
                </c:pt>
                <c:pt idx="9">
                  <c:v>32.241080830254681</c:v>
                </c:pt>
                <c:pt idx="10">
                  <c:v>13.015734421741811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B-498E-A2D4-3844C44183BB}"/>
            </c:ext>
          </c:extLst>
        </c:ser>
        <c:ser>
          <c:idx val="1"/>
          <c:order val="1"/>
          <c:tx>
            <c:strRef>
              <c:f>Geldmenge!$U$7</c:f>
              <c:strCache>
                <c:ptCount val="1"/>
                <c:pt idx="0">
                  <c:v>Dollar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Geldmenge!$S$8:$S$18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Geldmenge!$U$8:$U$18</c:f>
              <c:numCache>
                <c:formatCode>#,##0.0</c:formatCode>
                <c:ptCount val="11"/>
                <c:pt idx="0" formatCode="0.0">
                  <c:v>100</c:v>
                </c:pt>
                <c:pt idx="1">
                  <c:v>113.94626326360545</c:v>
                </c:pt>
                <c:pt idx="2">
                  <c:v>126.77281669625195</c:v>
                </c:pt>
                <c:pt idx="3">
                  <c:v>130.2288705565463</c:v>
                </c:pt>
                <c:pt idx="4">
                  <c:v>156.90737133152936</c:v>
                </c:pt>
                <c:pt idx="5">
                  <c:v>260.78613075454109</c:v>
                </c:pt>
                <c:pt idx="6">
                  <c:v>181.31158163818654</c:v>
                </c:pt>
                <c:pt idx="7">
                  <c:v>81.143268218280255</c:v>
                </c:pt>
                <c:pt idx="8">
                  <c:v>71.665547780555542</c:v>
                </c:pt>
                <c:pt idx="9">
                  <c:v>27.108619816228099</c:v>
                </c:pt>
                <c:pt idx="10">
                  <c:v>8.3510089881562788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B-498E-A2D4-3844C44183BB}"/>
            </c:ext>
          </c:extLst>
        </c:ser>
        <c:ser>
          <c:idx val="2"/>
          <c:order val="2"/>
          <c:tx>
            <c:strRef>
              <c:f>Geldmenge!$V$7</c:f>
              <c:strCache>
                <c:ptCount val="1"/>
                <c:pt idx="0">
                  <c:v>Euro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Geldmenge!$S$8:$S$18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Geldmenge!$V$8:$V$18</c:f>
              <c:numCache>
                <c:formatCode>#,##0.0</c:formatCode>
                <c:ptCount val="11"/>
                <c:pt idx="0" formatCode="0.0">
                  <c:v>100</c:v>
                </c:pt>
                <c:pt idx="1">
                  <c:v>99.50828491499891</c:v>
                </c:pt>
                <c:pt idx="2">
                  <c:v>100.04519044544868</c:v>
                </c:pt>
                <c:pt idx="3">
                  <c:v>99.24574994620184</c:v>
                </c:pt>
                <c:pt idx="4">
                  <c:v>103.86485904884871</c:v>
                </c:pt>
                <c:pt idx="5">
                  <c:v>108.82289649236064</c:v>
                </c:pt>
                <c:pt idx="6">
                  <c:v>114.01119001506348</c:v>
                </c:pt>
                <c:pt idx="7">
                  <c:v>117.04002582311168</c:v>
                </c:pt>
                <c:pt idx="8">
                  <c:v>119.85366903378522</c:v>
                </c:pt>
                <c:pt idx="9">
                  <c:v>124.41467613514092</c:v>
                </c:pt>
                <c:pt idx="10">
                  <c:v>133.32902948138582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B-498E-A2D4-3844C4418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339663"/>
        <c:axId val="973338415"/>
      </c:lineChart>
      <c:catAx>
        <c:axId val="97333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3338415"/>
        <c:crosses val="autoZero"/>
        <c:auto val="1"/>
        <c:lblAlgn val="ctr"/>
        <c:lblOffset val="100"/>
        <c:noMultiLvlLbl val="0"/>
      </c:catAx>
      <c:valAx>
        <c:axId val="97333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333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Grafik!$L$4</c:f>
              <c:strCache>
                <c:ptCount val="1"/>
                <c:pt idx="0">
                  <c:v>Preise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Grafik!$G$5:$G$32</c:f>
              <c:numCache>
                <c:formatCode>[$-407]mmm/\ yy;@</c:formatCode>
                <c:ptCount val="28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  <c:pt idx="27">
                  <c:v>8193.5</c:v>
                </c:pt>
              </c:numCache>
            </c:numRef>
          </c:cat>
          <c:val>
            <c:numRef>
              <c:f>Grafik!$L$5:$L$32</c:f>
              <c:numCache>
                <c:formatCode>0.0%</c:formatCode>
                <c:ptCount val="28"/>
                <c:pt idx="0">
                  <c:v>0.12868949232585591</c:v>
                </c:pt>
                <c:pt idx="1">
                  <c:v>8.9958158995815829E-2</c:v>
                </c:pt>
                <c:pt idx="2">
                  <c:v>5.7581573896353211E-2</c:v>
                </c:pt>
                <c:pt idx="3">
                  <c:v>-1.7241379310344751E-2</c:v>
                </c:pt>
                <c:pt idx="4">
                  <c:v>-1.6620498614958401E-2</c:v>
                </c:pt>
                <c:pt idx="5">
                  <c:v>-3.9436619718309807E-2</c:v>
                </c:pt>
                <c:pt idx="6">
                  <c:v>-7.82013685239491E-3</c:v>
                </c:pt>
                <c:pt idx="7">
                  <c:v>5.5172413793103559E-2</c:v>
                </c:pt>
                <c:pt idx="8">
                  <c:v>4.3884220354808434E-2</c:v>
                </c:pt>
                <c:pt idx="9">
                  <c:v>3.5778175313059046E-2</c:v>
                </c:pt>
                <c:pt idx="10">
                  <c:v>1.8134715025906578E-2</c:v>
                </c:pt>
                <c:pt idx="11">
                  <c:v>-2.7141645462256059E-2</c:v>
                </c:pt>
                <c:pt idx="12">
                  <c:v>-7.8465562336530459E-3</c:v>
                </c:pt>
                <c:pt idx="13">
                  <c:v>-9.666080843585334E-3</c:v>
                </c:pt>
                <c:pt idx="14">
                  <c:v>-6.2111801242236142E-3</c:v>
                </c:pt>
                <c:pt idx="15">
                  <c:v>4.1964285714285676E-2</c:v>
                </c:pt>
                <c:pt idx="16">
                  <c:v>7.1122536418166238E-2</c:v>
                </c:pt>
                <c:pt idx="17">
                  <c:v>6.6400000000000015E-2</c:v>
                </c:pt>
                <c:pt idx="18">
                  <c:v>3.0757689422355572E-2</c:v>
                </c:pt>
                <c:pt idx="19">
                  <c:v>9.4614264919941737E-2</c:v>
                </c:pt>
                <c:pt idx="20">
                  <c:v>0.18018617021276606</c:v>
                </c:pt>
                <c:pt idx="21">
                  <c:v>8.6197183098591701E-2</c:v>
                </c:pt>
                <c:pt idx="22">
                  <c:v>5.860995850622408E-2</c:v>
                </c:pt>
                <c:pt idx="23">
                  <c:v>0.19990200881920628</c:v>
                </c:pt>
                <c:pt idx="24">
                  <c:v>0.18293180890159255</c:v>
                </c:pt>
                <c:pt idx="25">
                  <c:v>0.18605453917846049</c:v>
                </c:pt>
                <c:pt idx="26">
                  <c:v>0.10681024447031429</c:v>
                </c:pt>
                <c:pt idx="27">
                  <c:v>9.0454904023139493E-2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8-408A-ACCB-59B6BC4E45DA}"/>
            </c:ext>
          </c:extLst>
        </c:ser>
        <c:ser>
          <c:idx val="1"/>
          <c:order val="1"/>
          <c:tx>
            <c:strRef>
              <c:f>Grafik!$M$4</c:f>
              <c:strCache>
                <c:ptCount val="1"/>
                <c:pt idx="0">
                  <c:v>Geldmenge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Grafik!$G$5:$G$32</c:f>
              <c:numCache>
                <c:formatCode>[$-407]mmm/\ yy;@</c:formatCode>
                <c:ptCount val="28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  <c:pt idx="27">
                  <c:v>8193.5</c:v>
                </c:pt>
              </c:numCache>
            </c:numRef>
          </c:cat>
          <c:val>
            <c:numRef>
              <c:f>Grafik!$M$5:$M$32</c:f>
              <c:numCache>
                <c:formatCode>0.0%</c:formatCode>
                <c:ptCount val="28"/>
                <c:pt idx="0">
                  <c:v>9.4582087688499294E-2</c:v>
                </c:pt>
                <c:pt idx="1">
                  <c:v>4.7256194742228308E-2</c:v>
                </c:pt>
                <c:pt idx="2">
                  <c:v>2.9988562054857226E-2</c:v>
                </c:pt>
                <c:pt idx="3">
                  <c:v>6.2431760705986772E-2</c:v>
                </c:pt>
                <c:pt idx="4">
                  <c:v>2.216369808768559E-2</c:v>
                </c:pt>
                <c:pt idx="5">
                  <c:v>3.6957259620273186E-2</c:v>
                </c:pt>
                <c:pt idx="6">
                  <c:v>4.7328615388015027E-2</c:v>
                </c:pt>
                <c:pt idx="7">
                  <c:v>2.0415079808838721E-2</c:v>
                </c:pt>
                <c:pt idx="8">
                  <c:v>6.38413632586321E-4</c:v>
                </c:pt>
                <c:pt idx="9">
                  <c:v>5.4239577830959229E-2</c:v>
                </c:pt>
                <c:pt idx="10">
                  <c:v>-3.509195329076642E-2</c:v>
                </c:pt>
                <c:pt idx="11">
                  <c:v>1.5623908922742569E-2</c:v>
                </c:pt>
                <c:pt idx="12">
                  <c:v>5.2216089856176318E-3</c:v>
                </c:pt>
                <c:pt idx="13">
                  <c:v>1.0040764958551218E-2</c:v>
                </c:pt>
                <c:pt idx="14">
                  <c:v>6.346990135386088E-3</c:v>
                </c:pt>
                <c:pt idx="15">
                  <c:v>3.8744676399735001E-2</c:v>
                </c:pt>
                <c:pt idx="16">
                  <c:v>2.0756897077686132E-2</c:v>
                </c:pt>
                <c:pt idx="17">
                  <c:v>2.5028789280925778E-2</c:v>
                </c:pt>
                <c:pt idx="18">
                  <c:v>6.8755748125984395E-2</c:v>
                </c:pt>
                <c:pt idx="19">
                  <c:v>5.1300227193491477E-2</c:v>
                </c:pt>
                <c:pt idx="20">
                  <c:v>9.4668355181161346E-2</c:v>
                </c:pt>
                <c:pt idx="21">
                  <c:v>0.12540842719150369</c:v>
                </c:pt>
                <c:pt idx="22">
                  <c:v>1.1898720588665812E-2</c:v>
                </c:pt>
                <c:pt idx="23">
                  <c:v>3.6894247901763322E-2</c:v>
                </c:pt>
                <c:pt idx="24">
                  <c:v>8.8962264516554201E-2</c:v>
                </c:pt>
                <c:pt idx="25">
                  <c:v>7.301445398774753E-2</c:v>
                </c:pt>
                <c:pt idx="26">
                  <c:v>7.8229704110454046E-2</c:v>
                </c:pt>
                <c:pt idx="27">
                  <c:v>0.11209784337308637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8-408A-ACCB-59B6BC4E4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1521439"/>
        <c:axId val="1141518111"/>
      </c:lineChart>
      <c:dateAx>
        <c:axId val="1141521439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1518111"/>
        <c:crosses val="autoZero"/>
        <c:auto val="1"/>
        <c:lblOffset val="100"/>
        <c:baseTimeUnit val="months"/>
      </c:dateAx>
      <c:valAx>
        <c:axId val="114151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152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Grafik!$I$4</c:f>
              <c:strCache>
                <c:ptCount val="1"/>
                <c:pt idx="0">
                  <c:v>Preise : Geldm.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Grafik!$G$5:$G$50</c:f>
              <c:numCache>
                <c:formatCode>[$-407]mmm/\ yy;@</c:formatCode>
                <c:ptCount val="46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  <c:pt idx="27">
                  <c:v>8193.5</c:v>
                </c:pt>
                <c:pt idx="28">
                  <c:v>8224</c:v>
                </c:pt>
                <c:pt idx="29">
                  <c:v>8254.5</c:v>
                </c:pt>
                <c:pt idx="30">
                  <c:v>8285</c:v>
                </c:pt>
                <c:pt idx="31">
                  <c:v>8315.5</c:v>
                </c:pt>
                <c:pt idx="32">
                  <c:v>8346</c:v>
                </c:pt>
                <c:pt idx="33">
                  <c:v>8376.5</c:v>
                </c:pt>
                <c:pt idx="34">
                  <c:v>8407</c:v>
                </c:pt>
                <c:pt idx="35">
                  <c:v>8437.5</c:v>
                </c:pt>
                <c:pt idx="36">
                  <c:v>8468</c:v>
                </c:pt>
                <c:pt idx="37">
                  <c:v>8498.5</c:v>
                </c:pt>
                <c:pt idx="38">
                  <c:v>8529</c:v>
                </c:pt>
                <c:pt idx="39">
                  <c:v>8559.5</c:v>
                </c:pt>
                <c:pt idx="40">
                  <c:v>8590</c:v>
                </c:pt>
                <c:pt idx="41">
                  <c:v>8620.5</c:v>
                </c:pt>
                <c:pt idx="42">
                  <c:v>8651</c:v>
                </c:pt>
                <c:pt idx="43">
                  <c:v>8681.5</c:v>
                </c:pt>
                <c:pt idx="44">
                  <c:v>8712</c:v>
                </c:pt>
                <c:pt idx="45">
                  <c:v>8742.5</c:v>
                </c:pt>
              </c:numCache>
            </c:numRef>
          </c:cat>
          <c:val>
            <c:numRef>
              <c:f>Grafik!$I$5:$I$50</c:f>
              <c:numCache>
                <c:formatCode>General</c:formatCode>
                <c:ptCount val="46"/>
                <c:pt idx="0">
                  <c:v>1.0311602071886479</c:v>
                </c:pt>
                <c:pt idx="1">
                  <c:v>1.0732058561216959</c:v>
                </c:pt>
                <c:pt idx="2">
                  <c:v>1.101956643253982</c:v>
                </c:pt>
                <c:pt idx="3">
                  <c:v>1.0193194808713735</c:v>
                </c:pt>
                <c:pt idx="4">
                  <c:v>0.98064320296900465</c:v>
                </c:pt>
                <c:pt idx="5">
                  <c:v>0.90839804741722308</c:v>
                </c:pt>
                <c:pt idx="6">
                  <c:v>0.86056490496639382</c:v>
                </c:pt>
                <c:pt idx="7">
                  <c:v>0.88987742926058344</c:v>
                </c:pt>
                <c:pt idx="8">
                  <c:v>0.92833634387746877</c:v>
                </c:pt>
                <c:pt idx="9">
                  <c:v>0.91207970612954881</c:v>
                </c:pt>
                <c:pt idx="10">
                  <c:v>0.9623922350405606</c:v>
                </c:pt>
                <c:pt idx="11">
                  <c:v>0.92186814230727476</c:v>
                </c:pt>
                <c:pt idx="12">
                  <c:v>0.9098835957293212</c:v>
                </c:pt>
                <c:pt idx="13">
                  <c:v>0.89213091054966209</c:v>
                </c:pt>
                <c:pt idx="14">
                  <c:v>0.88099803890760942</c:v>
                </c:pt>
                <c:pt idx="15">
                  <c:v>0.88372870945313631</c:v>
                </c:pt>
                <c:pt idx="16">
                  <c:v>0.92733317745386268</c:v>
                </c:pt>
                <c:pt idx="17">
                  <c:v>0.96476129331990201</c:v>
                </c:pt>
                <c:pt idx="18">
                  <c:v>0.93046060644842699</c:v>
                </c:pt>
                <c:pt idx="19">
                  <c:v>0.96879599796477001</c:v>
                </c:pt>
                <c:pt idx="20">
                  <c:v>1.0444803973220522</c:v>
                </c:pt>
                <c:pt idx="21">
                  <c:v>1.0080888306515745</c:v>
                </c:pt>
                <c:pt idx="22">
                  <c:v>1.0546241965459056</c:v>
                </c:pt>
                <c:pt idx="23">
                  <c:v>1.2204192419289641</c:v>
                </c:pt>
                <c:pt idx="24">
                  <c:v>1.3257325699107303</c:v>
                </c:pt>
                <c:pt idx="25">
                  <c:v>1.4653960405059949</c:v>
                </c:pt>
                <c:pt idx="26">
                  <c:v>1.5042391650454121</c:v>
                </c:pt>
                <c:pt idx="27">
                  <c:v>1.4749646212533418</c:v>
                </c:pt>
                <c:pt idx="28">
                  <c:v>1.7056611304287423</c:v>
                </c:pt>
                <c:pt idx="29">
                  <c:v>1.9743810128387347</c:v>
                </c:pt>
                <c:pt idx="30">
                  <c:v>2.5749207081517684</c:v>
                </c:pt>
                <c:pt idx="31">
                  <c:v>2.927044215898654</c:v>
                </c:pt>
                <c:pt idx="32">
                  <c:v>3.7272570265496623</c:v>
                </c:pt>
                <c:pt idx="33">
                  <c:v>3.4005398583408071</c:v>
                </c:pt>
                <c:pt idx="34">
                  <c:v>3.6020115019461976</c:v>
                </c:pt>
                <c:pt idx="35">
                  <c:v>4.8052233571057812</c:v>
                </c:pt>
                <c:pt idx="36">
                  <c:v>3.3104150106362606</c:v>
                </c:pt>
                <c:pt idx="37">
                  <c:v>2.8756502484844728</c:v>
                </c:pt>
                <c:pt idx="38">
                  <c:v>2.838371083512425</c:v>
                </c:pt>
                <c:pt idx="39">
                  <c:v>2.8278570345193526</c:v>
                </c:pt>
                <c:pt idx="40">
                  <c:v>5.5150535796389315</c:v>
                </c:pt>
                <c:pt idx="41">
                  <c:v>5.6338028671208376</c:v>
                </c:pt>
                <c:pt idx="42">
                  <c:v>3.4144781176099825</c:v>
                </c:pt>
                <c:pt idx="43">
                  <c:v>9.386213485869364</c:v>
                </c:pt>
                <c:pt idx="44">
                  <c:v>10.551245245566488</c:v>
                </c:pt>
                <c:pt idx="45">
                  <c:v>16.145000815739749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D6-4CF2-8F77-75BCCA697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225007"/>
        <c:axId val="1087228751"/>
      </c:lineChart>
      <c:dateAx>
        <c:axId val="1087225007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7228751"/>
        <c:crosses val="autoZero"/>
        <c:auto val="1"/>
        <c:lblOffset val="100"/>
        <c:baseTimeUnit val="months"/>
      </c:dateAx>
      <c:valAx>
        <c:axId val="1087228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7225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Grafik!$I$4</c:f>
              <c:strCache>
                <c:ptCount val="1"/>
                <c:pt idx="0">
                  <c:v>Preise : Geldm.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Grafik!$G$31:$G$50</c:f>
              <c:numCache>
                <c:formatCode>[$-407]mmm/\ yy;@</c:formatCode>
                <c:ptCount val="20"/>
                <c:pt idx="0">
                  <c:v>8163</c:v>
                </c:pt>
                <c:pt idx="1">
                  <c:v>8193.5</c:v>
                </c:pt>
                <c:pt idx="2">
                  <c:v>8224</c:v>
                </c:pt>
                <c:pt idx="3">
                  <c:v>8254.5</c:v>
                </c:pt>
                <c:pt idx="4">
                  <c:v>8285</c:v>
                </c:pt>
                <c:pt idx="5">
                  <c:v>8315.5</c:v>
                </c:pt>
                <c:pt idx="6">
                  <c:v>8346</c:v>
                </c:pt>
                <c:pt idx="7">
                  <c:v>8376.5</c:v>
                </c:pt>
                <c:pt idx="8">
                  <c:v>8407</c:v>
                </c:pt>
                <c:pt idx="9">
                  <c:v>8437.5</c:v>
                </c:pt>
                <c:pt idx="10">
                  <c:v>8468</c:v>
                </c:pt>
                <c:pt idx="11">
                  <c:v>8498.5</c:v>
                </c:pt>
                <c:pt idx="12">
                  <c:v>8529</c:v>
                </c:pt>
                <c:pt idx="13">
                  <c:v>8559.5</c:v>
                </c:pt>
                <c:pt idx="14">
                  <c:v>8590</c:v>
                </c:pt>
                <c:pt idx="15">
                  <c:v>8620.5</c:v>
                </c:pt>
                <c:pt idx="16">
                  <c:v>8651</c:v>
                </c:pt>
                <c:pt idx="17">
                  <c:v>8681.5</c:v>
                </c:pt>
                <c:pt idx="18">
                  <c:v>8712</c:v>
                </c:pt>
                <c:pt idx="19">
                  <c:v>8742.5</c:v>
                </c:pt>
              </c:numCache>
            </c:numRef>
          </c:cat>
          <c:val>
            <c:numRef>
              <c:f>Grafik!$I$31:$I$50</c:f>
              <c:numCache>
                <c:formatCode>General</c:formatCode>
                <c:ptCount val="20"/>
                <c:pt idx="0">
                  <c:v>1.5042391650454121</c:v>
                </c:pt>
                <c:pt idx="1">
                  <c:v>1.4749646212533418</c:v>
                </c:pt>
                <c:pt idx="2">
                  <c:v>1.7056611304287423</c:v>
                </c:pt>
                <c:pt idx="3">
                  <c:v>1.9743810128387347</c:v>
                </c:pt>
                <c:pt idx="4">
                  <c:v>2.5749207081517684</c:v>
                </c:pt>
                <c:pt idx="5">
                  <c:v>2.927044215898654</c:v>
                </c:pt>
                <c:pt idx="6">
                  <c:v>3.7272570265496623</c:v>
                </c:pt>
                <c:pt idx="7">
                  <c:v>3.4005398583408071</c:v>
                </c:pt>
                <c:pt idx="8">
                  <c:v>3.6020115019461976</c:v>
                </c:pt>
                <c:pt idx="9">
                  <c:v>4.8052233571057812</c:v>
                </c:pt>
                <c:pt idx="10">
                  <c:v>3.3104150106362606</c:v>
                </c:pt>
                <c:pt idx="11">
                  <c:v>2.8756502484844728</c:v>
                </c:pt>
                <c:pt idx="12">
                  <c:v>2.838371083512425</c:v>
                </c:pt>
                <c:pt idx="13">
                  <c:v>2.8278570345193526</c:v>
                </c:pt>
                <c:pt idx="14">
                  <c:v>5.5150535796389315</c:v>
                </c:pt>
                <c:pt idx="15">
                  <c:v>5.6338028671208376</c:v>
                </c:pt>
                <c:pt idx="16">
                  <c:v>3.4144781176099825</c:v>
                </c:pt>
                <c:pt idx="17">
                  <c:v>9.386213485869364</c:v>
                </c:pt>
                <c:pt idx="18">
                  <c:v>10.551245245566488</c:v>
                </c:pt>
                <c:pt idx="19">
                  <c:v>16.145000815739749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D7-4123-A154-73078249F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275791"/>
        <c:axId val="1155272463"/>
      </c:lineChart>
      <c:dateAx>
        <c:axId val="1155275791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55272463"/>
        <c:crosses val="autoZero"/>
        <c:auto val="1"/>
        <c:lblOffset val="100"/>
        <c:baseTimeUnit val="months"/>
      </c:dateAx>
      <c:valAx>
        <c:axId val="115527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55275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Grafik!$L$55</c:f>
              <c:strCache>
                <c:ptCount val="1"/>
                <c:pt idx="0">
                  <c:v>reale LHK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Grafik!$K$56:$K$67</c:f>
              <c:numCache>
                <c:formatCode>[$-407]mmm/\ yy;@</c:formatCode>
                <c:ptCount val="12"/>
                <c:pt idx="0">
                  <c:v>8346</c:v>
                </c:pt>
                <c:pt idx="1">
                  <c:v>8376.5</c:v>
                </c:pt>
                <c:pt idx="2">
                  <c:v>8407</c:v>
                </c:pt>
                <c:pt idx="3">
                  <c:v>8437.5</c:v>
                </c:pt>
                <c:pt idx="4">
                  <c:v>8468</c:v>
                </c:pt>
                <c:pt idx="5">
                  <c:v>8498.5</c:v>
                </c:pt>
                <c:pt idx="6">
                  <c:v>8529</c:v>
                </c:pt>
                <c:pt idx="7">
                  <c:v>8559.5</c:v>
                </c:pt>
                <c:pt idx="8">
                  <c:v>8590</c:v>
                </c:pt>
                <c:pt idx="9">
                  <c:v>8620.5</c:v>
                </c:pt>
                <c:pt idx="10">
                  <c:v>8651</c:v>
                </c:pt>
                <c:pt idx="11">
                  <c:v>8681.5</c:v>
                </c:pt>
              </c:numCache>
            </c:numRef>
          </c:cat>
          <c:val>
            <c:numRef>
              <c:f>Grafik!$L$56:$L$67</c:f>
              <c:numCache>
                <c:formatCode>0.0%</c:formatCode>
                <c:ptCount val="12"/>
                <c:pt idx="0">
                  <c:v>-0.10526315789473684</c:v>
                </c:pt>
                <c:pt idx="1">
                  <c:v>0.44117647058823506</c:v>
                </c:pt>
                <c:pt idx="2">
                  <c:v>-0.30612244897959173</c:v>
                </c:pt>
                <c:pt idx="3">
                  <c:v>0.52941176470588225</c:v>
                </c:pt>
                <c:pt idx="4">
                  <c:v>0.40384615384615374</c:v>
                </c:pt>
                <c:pt idx="5">
                  <c:v>-0.1095890410958904</c:v>
                </c:pt>
                <c:pt idx="6">
                  <c:v>-0.33846153846153848</c:v>
                </c:pt>
                <c:pt idx="7">
                  <c:v>-0.11627906976744184</c:v>
                </c:pt>
                <c:pt idx="8">
                  <c:v>0.52631578947368407</c:v>
                </c:pt>
                <c:pt idx="9">
                  <c:v>0.18965517241379315</c:v>
                </c:pt>
                <c:pt idx="10">
                  <c:v>0.20289855072463769</c:v>
                </c:pt>
                <c:pt idx="11">
                  <c:v>-4.8192771084337283E-2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2-4D67-9C1C-75612B313913}"/>
            </c:ext>
          </c:extLst>
        </c:ser>
        <c:ser>
          <c:idx val="1"/>
          <c:order val="1"/>
          <c:tx>
            <c:strRef>
              <c:f>Grafik!$M$55</c:f>
              <c:strCache>
                <c:ptCount val="1"/>
                <c:pt idx="0">
                  <c:v>Reallöhne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Grafik!$K$56:$K$67</c:f>
              <c:numCache>
                <c:formatCode>[$-407]mmm/\ yy;@</c:formatCode>
                <c:ptCount val="12"/>
                <c:pt idx="0">
                  <c:v>8346</c:v>
                </c:pt>
                <c:pt idx="1">
                  <c:v>8376.5</c:v>
                </c:pt>
                <c:pt idx="2">
                  <c:v>8407</c:v>
                </c:pt>
                <c:pt idx="3">
                  <c:v>8437.5</c:v>
                </c:pt>
                <c:pt idx="4">
                  <c:v>8468</c:v>
                </c:pt>
                <c:pt idx="5">
                  <c:v>8498.5</c:v>
                </c:pt>
                <c:pt idx="6">
                  <c:v>8529</c:v>
                </c:pt>
                <c:pt idx="7">
                  <c:v>8559.5</c:v>
                </c:pt>
                <c:pt idx="8">
                  <c:v>8590</c:v>
                </c:pt>
                <c:pt idx="9">
                  <c:v>8620.5</c:v>
                </c:pt>
                <c:pt idx="10">
                  <c:v>8651</c:v>
                </c:pt>
                <c:pt idx="11">
                  <c:v>8681.5</c:v>
                </c:pt>
              </c:numCache>
            </c:numRef>
          </c:cat>
          <c:val>
            <c:numRef>
              <c:f>Grafik!$M$56:$M$67</c:f>
              <c:numCache>
                <c:formatCode>0.0%</c:formatCode>
                <c:ptCount val="12"/>
                <c:pt idx="0">
                  <c:v>-6.6135458167330685E-2</c:v>
                </c:pt>
                <c:pt idx="1">
                  <c:v>0.21075085324232079</c:v>
                </c:pt>
                <c:pt idx="2">
                  <c:v>-0.20859760394644111</c:v>
                </c:pt>
                <c:pt idx="3">
                  <c:v>0.29741763134461241</c:v>
                </c:pt>
                <c:pt idx="4">
                  <c:v>0.24021962937542907</c:v>
                </c:pt>
                <c:pt idx="5">
                  <c:v>-5.8660763696734897E-2</c:v>
                </c:pt>
                <c:pt idx="6">
                  <c:v>-0.12228101116989998</c:v>
                </c:pt>
                <c:pt idx="7">
                  <c:v>-1.3395847287341889E-3</c:v>
                </c:pt>
                <c:pt idx="8">
                  <c:v>-0.26224010731052982</c:v>
                </c:pt>
                <c:pt idx="9">
                  <c:v>0.39636363636363647</c:v>
                </c:pt>
                <c:pt idx="10">
                  <c:v>-9.2447916666666741E-2</c:v>
                </c:pt>
                <c:pt idx="11">
                  <c:v>-0.16212338593974185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2-4D67-9C1C-75612B313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156031"/>
        <c:axId val="975158943"/>
      </c:lineChart>
      <c:dateAx>
        <c:axId val="975156031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158943"/>
        <c:crosses val="autoZero"/>
        <c:auto val="1"/>
        <c:lblOffset val="100"/>
        <c:baseTimeUnit val="months"/>
      </c:dateAx>
      <c:valAx>
        <c:axId val="97515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15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Grafik!$H$4</c:f>
              <c:strCache>
                <c:ptCount val="1"/>
                <c:pt idx="0">
                  <c:v>Umlaufg.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Grafik!$G$5:$G$48</c:f>
              <c:numCache>
                <c:formatCode>[$-407]mmm/\ yy;@</c:formatCode>
                <c:ptCount val="44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  <c:pt idx="27">
                  <c:v>8193.5</c:v>
                </c:pt>
                <c:pt idx="28">
                  <c:v>8224</c:v>
                </c:pt>
                <c:pt idx="29">
                  <c:v>8254.5</c:v>
                </c:pt>
                <c:pt idx="30">
                  <c:v>8285</c:v>
                </c:pt>
                <c:pt idx="31">
                  <c:v>8315.5</c:v>
                </c:pt>
                <c:pt idx="32">
                  <c:v>8346</c:v>
                </c:pt>
                <c:pt idx="33">
                  <c:v>8376.5</c:v>
                </c:pt>
                <c:pt idx="34">
                  <c:v>8407</c:v>
                </c:pt>
                <c:pt idx="35">
                  <c:v>8437.5</c:v>
                </c:pt>
                <c:pt idx="36">
                  <c:v>8468</c:v>
                </c:pt>
                <c:pt idx="37">
                  <c:v>8498.5</c:v>
                </c:pt>
                <c:pt idx="38">
                  <c:v>8529</c:v>
                </c:pt>
                <c:pt idx="39">
                  <c:v>8559.5</c:v>
                </c:pt>
                <c:pt idx="40">
                  <c:v>8590</c:v>
                </c:pt>
                <c:pt idx="41">
                  <c:v>8620.5</c:v>
                </c:pt>
                <c:pt idx="42">
                  <c:v>8651</c:v>
                </c:pt>
                <c:pt idx="43">
                  <c:v>8681.5</c:v>
                </c:pt>
              </c:numCache>
            </c:numRef>
          </c:cat>
          <c:val>
            <c:numRef>
              <c:f>Grafik!$H$5:$H$48</c:f>
              <c:numCache>
                <c:formatCode>#,##0.00</c:formatCode>
                <c:ptCount val="44"/>
                <c:pt idx="0">
                  <c:v>1.3748802762515306</c:v>
                </c:pt>
                <c:pt idx="1">
                  <c:v>2.194109750293245</c:v>
                </c:pt>
                <c:pt idx="2">
                  <c:v>3.0609906757055056</c:v>
                </c:pt>
                <c:pt idx="3">
                  <c:v>3.3071254268271226</c:v>
                </c:pt>
                <c:pt idx="4">
                  <c:v>3.0944741071466364</c:v>
                </c:pt>
                <c:pt idx="5">
                  <c:v>2.2810884301810264</c:v>
                </c:pt>
                <c:pt idx="6">
                  <c:v>1.7593771390424049</c:v>
                </c:pt>
                <c:pt idx="7">
                  <c:v>1.6413294806361869</c:v>
                </c:pt>
                <c:pt idx="8">
                  <c:v>1.5678569363263912</c:v>
                </c:pt>
                <c:pt idx="9">
                  <c:v>1.7025487847751575</c:v>
                </c:pt>
                <c:pt idx="10">
                  <c:v>2.0531034347531953</c:v>
                </c:pt>
                <c:pt idx="11">
                  <c:v>2.0281099130760039</c:v>
                </c:pt>
                <c:pt idx="12">
                  <c:v>1.9410850042225511</c:v>
                </c:pt>
                <c:pt idx="13">
                  <c:v>1.8437372151359679</c:v>
                </c:pt>
                <c:pt idx="14">
                  <c:v>1.8403070146070055</c:v>
                </c:pt>
                <c:pt idx="15">
                  <c:v>1.728180587375022</c:v>
                </c:pt>
                <c:pt idx="16">
                  <c:v>1.7722367391340481</c:v>
                </c:pt>
                <c:pt idx="17">
                  <c:v>1.800887747530483</c:v>
                </c:pt>
                <c:pt idx="18">
                  <c:v>1.4267062632209206</c:v>
                </c:pt>
                <c:pt idx="19">
                  <c:v>1.1410263976029509</c:v>
                </c:pt>
                <c:pt idx="20">
                  <c:v>0.83558431785764131</c:v>
                </c:pt>
                <c:pt idx="21">
                  <c:v>1.2097065967818896</c:v>
                </c:pt>
                <c:pt idx="22">
                  <c:v>1.3124212223682377</c:v>
                </c:pt>
                <c:pt idx="23">
                  <c:v>1.6814665111021276</c:v>
                </c:pt>
                <c:pt idx="24">
                  <c:v>1.6203398076686697</c:v>
                </c:pt>
                <c:pt idx="25">
                  <c:v>2.0841188131640811</c:v>
                </c:pt>
                <c:pt idx="26">
                  <c:v>2.3733551270716489</c:v>
                </c:pt>
                <c:pt idx="27">
                  <c:v>2.3271664024219381</c:v>
                </c:pt>
                <c:pt idx="28">
                  <c:v>2.2363112598954609</c:v>
                </c:pt>
                <c:pt idx="29">
                  <c:v>1.6233799438896255</c:v>
                </c:pt>
                <c:pt idx="30">
                  <c:v>2.8610230090575195</c:v>
                </c:pt>
                <c:pt idx="31">
                  <c:v>2.4717262267588622</c:v>
                </c:pt>
                <c:pt idx="32">
                  <c:v>2.8161497533930775</c:v>
                </c:pt>
                <c:pt idx="33">
                  <c:v>3.7028100679710994</c:v>
                </c:pt>
                <c:pt idx="34">
                  <c:v>2.7215198014704591</c:v>
                </c:pt>
                <c:pt idx="35">
                  <c:v>5.5527025459888995</c:v>
                </c:pt>
                <c:pt idx="36">
                  <c:v>5.3702287950321521</c:v>
                </c:pt>
                <c:pt idx="37">
                  <c:v>4.1537170255886817</c:v>
                </c:pt>
                <c:pt idx="38">
                  <c:v>2.7122212575785376</c:v>
                </c:pt>
                <c:pt idx="39">
                  <c:v>2.3879681624830069</c:v>
                </c:pt>
                <c:pt idx="40">
                  <c:v>7.1082912804235061</c:v>
                </c:pt>
                <c:pt idx="41">
                  <c:v>8.6384977295852785</c:v>
                </c:pt>
                <c:pt idx="42">
                  <c:v>6.2978151947028502</c:v>
                </c:pt>
                <c:pt idx="43">
                  <c:v>16.47801923074843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A-44DE-8878-55EB88B1FFEE}"/>
            </c:ext>
          </c:extLst>
        </c:ser>
        <c:ser>
          <c:idx val="1"/>
          <c:order val="1"/>
          <c:tx>
            <c:strRef>
              <c:f>Grafik!$I$4</c:f>
              <c:strCache>
                <c:ptCount val="1"/>
                <c:pt idx="0">
                  <c:v>Preise : Geldm.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Grafik!$G$5:$G$48</c:f>
              <c:numCache>
                <c:formatCode>[$-407]mmm/\ yy;@</c:formatCode>
                <c:ptCount val="44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  <c:pt idx="27">
                  <c:v>8193.5</c:v>
                </c:pt>
                <c:pt idx="28">
                  <c:v>8224</c:v>
                </c:pt>
                <c:pt idx="29">
                  <c:v>8254.5</c:v>
                </c:pt>
                <c:pt idx="30">
                  <c:v>8285</c:v>
                </c:pt>
                <c:pt idx="31">
                  <c:v>8315.5</c:v>
                </c:pt>
                <c:pt idx="32">
                  <c:v>8346</c:v>
                </c:pt>
                <c:pt idx="33">
                  <c:v>8376.5</c:v>
                </c:pt>
                <c:pt idx="34">
                  <c:v>8407</c:v>
                </c:pt>
                <c:pt idx="35">
                  <c:v>8437.5</c:v>
                </c:pt>
                <c:pt idx="36">
                  <c:v>8468</c:v>
                </c:pt>
                <c:pt idx="37">
                  <c:v>8498.5</c:v>
                </c:pt>
                <c:pt idx="38">
                  <c:v>8529</c:v>
                </c:pt>
                <c:pt idx="39">
                  <c:v>8559.5</c:v>
                </c:pt>
                <c:pt idx="40">
                  <c:v>8590</c:v>
                </c:pt>
                <c:pt idx="41">
                  <c:v>8620.5</c:v>
                </c:pt>
                <c:pt idx="42">
                  <c:v>8651</c:v>
                </c:pt>
                <c:pt idx="43">
                  <c:v>8681.5</c:v>
                </c:pt>
              </c:numCache>
            </c:numRef>
          </c:cat>
          <c:val>
            <c:numRef>
              <c:f>Grafik!$I$5:$I$48</c:f>
              <c:numCache>
                <c:formatCode>General</c:formatCode>
                <c:ptCount val="44"/>
                <c:pt idx="0">
                  <c:v>1.0311602071886479</c:v>
                </c:pt>
                <c:pt idx="1">
                  <c:v>1.0732058561216959</c:v>
                </c:pt>
                <c:pt idx="2">
                  <c:v>1.101956643253982</c:v>
                </c:pt>
                <c:pt idx="3">
                  <c:v>1.0193194808713735</c:v>
                </c:pt>
                <c:pt idx="4">
                  <c:v>0.98064320296900465</c:v>
                </c:pt>
                <c:pt idx="5">
                  <c:v>0.90839804741722308</c:v>
                </c:pt>
                <c:pt idx="6">
                  <c:v>0.86056490496639382</c:v>
                </c:pt>
                <c:pt idx="7">
                  <c:v>0.88987742926058344</c:v>
                </c:pt>
                <c:pt idx="8">
                  <c:v>0.92833634387746877</c:v>
                </c:pt>
                <c:pt idx="9">
                  <c:v>0.91207970612954881</c:v>
                </c:pt>
                <c:pt idx="10">
                  <c:v>0.9623922350405606</c:v>
                </c:pt>
                <c:pt idx="11">
                  <c:v>0.92186814230727476</c:v>
                </c:pt>
                <c:pt idx="12">
                  <c:v>0.9098835957293212</c:v>
                </c:pt>
                <c:pt idx="13">
                  <c:v>0.89213091054966209</c:v>
                </c:pt>
                <c:pt idx="14">
                  <c:v>0.88099803890760942</c:v>
                </c:pt>
                <c:pt idx="15">
                  <c:v>0.88372870945313631</c:v>
                </c:pt>
                <c:pt idx="16">
                  <c:v>0.92733317745386268</c:v>
                </c:pt>
                <c:pt idx="17">
                  <c:v>0.96476129331990201</c:v>
                </c:pt>
                <c:pt idx="18">
                  <c:v>0.93046060644842699</c:v>
                </c:pt>
                <c:pt idx="19">
                  <c:v>0.96879599796477001</c:v>
                </c:pt>
                <c:pt idx="20">
                  <c:v>1.0444803973220522</c:v>
                </c:pt>
                <c:pt idx="21">
                  <c:v>1.0080888306515745</c:v>
                </c:pt>
                <c:pt idx="22">
                  <c:v>1.0546241965459056</c:v>
                </c:pt>
                <c:pt idx="23">
                  <c:v>1.2204192419289641</c:v>
                </c:pt>
                <c:pt idx="24">
                  <c:v>1.3257325699107303</c:v>
                </c:pt>
                <c:pt idx="25">
                  <c:v>1.4653960405059949</c:v>
                </c:pt>
                <c:pt idx="26">
                  <c:v>1.5042391650454121</c:v>
                </c:pt>
                <c:pt idx="27">
                  <c:v>1.4749646212533418</c:v>
                </c:pt>
                <c:pt idx="28">
                  <c:v>1.7056611304287423</c:v>
                </c:pt>
                <c:pt idx="29">
                  <c:v>1.9743810128387347</c:v>
                </c:pt>
                <c:pt idx="30">
                  <c:v>2.5749207081517684</c:v>
                </c:pt>
                <c:pt idx="31">
                  <c:v>2.927044215898654</c:v>
                </c:pt>
                <c:pt idx="32">
                  <c:v>3.7272570265496623</c:v>
                </c:pt>
                <c:pt idx="33">
                  <c:v>3.4005398583408071</c:v>
                </c:pt>
                <c:pt idx="34">
                  <c:v>3.6020115019461976</c:v>
                </c:pt>
                <c:pt idx="35">
                  <c:v>4.8052233571057812</c:v>
                </c:pt>
                <c:pt idx="36">
                  <c:v>3.3104150106362606</c:v>
                </c:pt>
                <c:pt idx="37">
                  <c:v>2.8756502484844728</c:v>
                </c:pt>
                <c:pt idx="38">
                  <c:v>2.838371083512425</c:v>
                </c:pt>
                <c:pt idx="39">
                  <c:v>2.8278570345193526</c:v>
                </c:pt>
                <c:pt idx="40">
                  <c:v>5.5150535796389315</c:v>
                </c:pt>
                <c:pt idx="41">
                  <c:v>5.6338028671208376</c:v>
                </c:pt>
                <c:pt idx="42">
                  <c:v>3.4144781176099825</c:v>
                </c:pt>
                <c:pt idx="43">
                  <c:v>9.386213485869364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A-44DE-8878-55EB88B1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145631"/>
        <c:axId val="975154783"/>
      </c:lineChart>
      <c:dateAx>
        <c:axId val="975145631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154783"/>
        <c:crosses val="autoZero"/>
        <c:auto val="1"/>
        <c:lblOffset val="100"/>
        <c:baseTimeUnit val="months"/>
      </c:dateAx>
      <c:valAx>
        <c:axId val="975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1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Grafik!$H$4</c:f>
              <c:strCache>
                <c:ptCount val="1"/>
                <c:pt idx="0">
                  <c:v>Umlaufg.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Grafik!$G$5:$G$31</c:f>
              <c:numCache>
                <c:formatCode>[$-407]mmm/\ yy;@</c:formatCode>
                <c:ptCount val="27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</c:numCache>
            </c:numRef>
          </c:cat>
          <c:val>
            <c:numRef>
              <c:f>Grafik!$H$5:$H$31</c:f>
              <c:numCache>
                <c:formatCode>#,##0.00</c:formatCode>
                <c:ptCount val="27"/>
                <c:pt idx="0">
                  <c:v>1.3748802762515306</c:v>
                </c:pt>
                <c:pt idx="1">
                  <c:v>2.194109750293245</c:v>
                </c:pt>
                <c:pt idx="2">
                  <c:v>3.0609906757055056</c:v>
                </c:pt>
                <c:pt idx="3">
                  <c:v>3.3071254268271226</c:v>
                </c:pt>
                <c:pt idx="4">
                  <c:v>3.0944741071466364</c:v>
                </c:pt>
                <c:pt idx="5">
                  <c:v>2.2810884301810264</c:v>
                </c:pt>
                <c:pt idx="6">
                  <c:v>1.7593771390424049</c:v>
                </c:pt>
                <c:pt idx="7">
                  <c:v>1.6413294806361869</c:v>
                </c:pt>
                <c:pt idx="8">
                  <c:v>1.5678569363263912</c:v>
                </c:pt>
                <c:pt idx="9">
                  <c:v>1.7025487847751575</c:v>
                </c:pt>
                <c:pt idx="10">
                  <c:v>2.0531034347531953</c:v>
                </c:pt>
                <c:pt idx="11">
                  <c:v>2.0281099130760039</c:v>
                </c:pt>
                <c:pt idx="12">
                  <c:v>1.9410850042225511</c:v>
                </c:pt>
                <c:pt idx="13">
                  <c:v>1.8437372151359679</c:v>
                </c:pt>
                <c:pt idx="14">
                  <c:v>1.8403070146070055</c:v>
                </c:pt>
                <c:pt idx="15">
                  <c:v>1.728180587375022</c:v>
                </c:pt>
                <c:pt idx="16">
                  <c:v>1.7722367391340481</c:v>
                </c:pt>
                <c:pt idx="17">
                  <c:v>1.800887747530483</c:v>
                </c:pt>
                <c:pt idx="18">
                  <c:v>1.4267062632209206</c:v>
                </c:pt>
                <c:pt idx="19">
                  <c:v>1.1410263976029509</c:v>
                </c:pt>
                <c:pt idx="20">
                  <c:v>0.83558431785764131</c:v>
                </c:pt>
                <c:pt idx="21">
                  <c:v>1.2097065967818896</c:v>
                </c:pt>
                <c:pt idx="22">
                  <c:v>1.3124212223682377</c:v>
                </c:pt>
                <c:pt idx="23">
                  <c:v>1.6814665111021276</c:v>
                </c:pt>
                <c:pt idx="24">
                  <c:v>1.6203398076686697</c:v>
                </c:pt>
                <c:pt idx="25">
                  <c:v>2.0841188131640811</c:v>
                </c:pt>
                <c:pt idx="26">
                  <c:v>2.3733551270716489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2E8-8FFA-456C46E17530}"/>
            </c:ext>
          </c:extLst>
        </c:ser>
        <c:ser>
          <c:idx val="1"/>
          <c:order val="1"/>
          <c:tx>
            <c:strRef>
              <c:f>Grafik!$I$4</c:f>
              <c:strCache>
                <c:ptCount val="1"/>
                <c:pt idx="0">
                  <c:v>Preise : Geldm.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Grafik!$G$5:$G$31</c:f>
              <c:numCache>
                <c:formatCode>[$-407]mmm/\ yy;@</c:formatCode>
                <c:ptCount val="27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</c:numCache>
            </c:numRef>
          </c:cat>
          <c:val>
            <c:numRef>
              <c:f>Grafik!$I$5:$I$31</c:f>
              <c:numCache>
                <c:formatCode>General</c:formatCode>
                <c:ptCount val="27"/>
                <c:pt idx="0">
                  <c:v>1.0311602071886479</c:v>
                </c:pt>
                <c:pt idx="1">
                  <c:v>1.0732058561216959</c:v>
                </c:pt>
                <c:pt idx="2">
                  <c:v>1.101956643253982</c:v>
                </c:pt>
                <c:pt idx="3">
                  <c:v>1.0193194808713735</c:v>
                </c:pt>
                <c:pt idx="4">
                  <c:v>0.98064320296900465</c:v>
                </c:pt>
                <c:pt idx="5">
                  <c:v>0.90839804741722308</c:v>
                </c:pt>
                <c:pt idx="6">
                  <c:v>0.86056490496639382</c:v>
                </c:pt>
                <c:pt idx="7">
                  <c:v>0.88987742926058344</c:v>
                </c:pt>
                <c:pt idx="8">
                  <c:v>0.92833634387746877</c:v>
                </c:pt>
                <c:pt idx="9">
                  <c:v>0.91207970612954881</c:v>
                </c:pt>
                <c:pt idx="10">
                  <c:v>0.9623922350405606</c:v>
                </c:pt>
                <c:pt idx="11">
                  <c:v>0.92186814230727476</c:v>
                </c:pt>
                <c:pt idx="12">
                  <c:v>0.9098835957293212</c:v>
                </c:pt>
                <c:pt idx="13">
                  <c:v>0.89213091054966209</c:v>
                </c:pt>
                <c:pt idx="14">
                  <c:v>0.88099803890760942</c:v>
                </c:pt>
                <c:pt idx="15">
                  <c:v>0.88372870945313631</c:v>
                </c:pt>
                <c:pt idx="16">
                  <c:v>0.92733317745386268</c:v>
                </c:pt>
                <c:pt idx="17">
                  <c:v>0.96476129331990201</c:v>
                </c:pt>
                <c:pt idx="18">
                  <c:v>0.93046060644842699</c:v>
                </c:pt>
                <c:pt idx="19">
                  <c:v>0.96879599796477001</c:v>
                </c:pt>
                <c:pt idx="20">
                  <c:v>1.0444803973220522</c:v>
                </c:pt>
                <c:pt idx="21">
                  <c:v>1.0080888306515745</c:v>
                </c:pt>
                <c:pt idx="22">
                  <c:v>1.0546241965459056</c:v>
                </c:pt>
                <c:pt idx="23">
                  <c:v>1.2204192419289641</c:v>
                </c:pt>
                <c:pt idx="24">
                  <c:v>1.3257325699107303</c:v>
                </c:pt>
                <c:pt idx="25">
                  <c:v>1.4653960405059949</c:v>
                </c:pt>
                <c:pt idx="26">
                  <c:v>1.5042391650454121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2E8-8FFA-456C46E17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1257823"/>
        <c:axId val="975153951"/>
      </c:lineChart>
      <c:dateAx>
        <c:axId val="991257823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153951"/>
        <c:crosses val="autoZero"/>
        <c:auto val="1"/>
        <c:lblOffset val="100"/>
        <c:baseTimeUnit val="months"/>
      </c:dateAx>
      <c:valAx>
        <c:axId val="97515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125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Grafik!$H$4</c:f>
              <c:strCache>
                <c:ptCount val="1"/>
                <c:pt idx="0">
                  <c:v>Umlaufg.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Grafik!$G$31:$G$48</c:f>
              <c:numCache>
                <c:formatCode>[$-407]mmm/\ yy;@</c:formatCode>
                <c:ptCount val="18"/>
                <c:pt idx="0">
                  <c:v>8163</c:v>
                </c:pt>
                <c:pt idx="1">
                  <c:v>8193.5</c:v>
                </c:pt>
                <c:pt idx="2">
                  <c:v>8224</c:v>
                </c:pt>
                <c:pt idx="3">
                  <c:v>8254.5</c:v>
                </c:pt>
                <c:pt idx="4">
                  <c:v>8285</c:v>
                </c:pt>
                <c:pt idx="5">
                  <c:v>8315.5</c:v>
                </c:pt>
                <c:pt idx="6">
                  <c:v>8346</c:v>
                </c:pt>
                <c:pt idx="7">
                  <c:v>8376.5</c:v>
                </c:pt>
                <c:pt idx="8">
                  <c:v>8407</c:v>
                </c:pt>
                <c:pt idx="9">
                  <c:v>8437.5</c:v>
                </c:pt>
                <c:pt idx="10">
                  <c:v>8468</c:v>
                </c:pt>
                <c:pt idx="11">
                  <c:v>8498.5</c:v>
                </c:pt>
                <c:pt idx="12">
                  <c:v>8529</c:v>
                </c:pt>
                <c:pt idx="13">
                  <c:v>8559.5</c:v>
                </c:pt>
                <c:pt idx="14">
                  <c:v>8590</c:v>
                </c:pt>
                <c:pt idx="15">
                  <c:v>8620.5</c:v>
                </c:pt>
                <c:pt idx="16">
                  <c:v>8651</c:v>
                </c:pt>
                <c:pt idx="17">
                  <c:v>8681.5</c:v>
                </c:pt>
              </c:numCache>
            </c:numRef>
          </c:cat>
          <c:val>
            <c:numRef>
              <c:f>Grafik!$H$31:$H$48</c:f>
              <c:numCache>
                <c:formatCode>#,##0.00</c:formatCode>
                <c:ptCount val="18"/>
                <c:pt idx="0">
                  <c:v>2.3733551270716489</c:v>
                </c:pt>
                <c:pt idx="1">
                  <c:v>2.3271664024219381</c:v>
                </c:pt>
                <c:pt idx="2">
                  <c:v>2.2363112598954609</c:v>
                </c:pt>
                <c:pt idx="3">
                  <c:v>1.6233799438896255</c:v>
                </c:pt>
                <c:pt idx="4">
                  <c:v>2.8610230090575195</c:v>
                </c:pt>
                <c:pt idx="5">
                  <c:v>2.4717262267588622</c:v>
                </c:pt>
                <c:pt idx="6">
                  <c:v>2.8161497533930775</c:v>
                </c:pt>
                <c:pt idx="7">
                  <c:v>3.7028100679710994</c:v>
                </c:pt>
                <c:pt idx="8">
                  <c:v>2.7215198014704591</c:v>
                </c:pt>
                <c:pt idx="9">
                  <c:v>5.5527025459888995</c:v>
                </c:pt>
                <c:pt idx="10">
                  <c:v>5.3702287950321521</c:v>
                </c:pt>
                <c:pt idx="11">
                  <c:v>4.1537170255886817</c:v>
                </c:pt>
                <c:pt idx="12">
                  <c:v>2.7122212575785376</c:v>
                </c:pt>
                <c:pt idx="13">
                  <c:v>2.3879681624830069</c:v>
                </c:pt>
                <c:pt idx="14">
                  <c:v>7.1082912804235061</c:v>
                </c:pt>
                <c:pt idx="15">
                  <c:v>8.6384977295852785</c:v>
                </c:pt>
                <c:pt idx="16">
                  <c:v>6.2978151947028502</c:v>
                </c:pt>
                <c:pt idx="17">
                  <c:v>16.47801923074843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F-4CE9-83EC-4EBBBEFA10C4}"/>
            </c:ext>
          </c:extLst>
        </c:ser>
        <c:ser>
          <c:idx val="1"/>
          <c:order val="1"/>
          <c:tx>
            <c:strRef>
              <c:f>Grafik!$I$4</c:f>
              <c:strCache>
                <c:ptCount val="1"/>
                <c:pt idx="0">
                  <c:v>Preise : Geldm.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Grafik!$G$31:$G$48</c:f>
              <c:numCache>
                <c:formatCode>[$-407]mmm/\ yy;@</c:formatCode>
                <c:ptCount val="18"/>
                <c:pt idx="0">
                  <c:v>8163</c:v>
                </c:pt>
                <c:pt idx="1">
                  <c:v>8193.5</c:v>
                </c:pt>
                <c:pt idx="2">
                  <c:v>8224</c:v>
                </c:pt>
                <c:pt idx="3">
                  <c:v>8254.5</c:v>
                </c:pt>
                <c:pt idx="4">
                  <c:v>8285</c:v>
                </c:pt>
                <c:pt idx="5">
                  <c:v>8315.5</c:v>
                </c:pt>
                <c:pt idx="6">
                  <c:v>8346</c:v>
                </c:pt>
                <c:pt idx="7">
                  <c:v>8376.5</c:v>
                </c:pt>
                <c:pt idx="8">
                  <c:v>8407</c:v>
                </c:pt>
                <c:pt idx="9">
                  <c:v>8437.5</c:v>
                </c:pt>
                <c:pt idx="10">
                  <c:v>8468</c:v>
                </c:pt>
                <c:pt idx="11">
                  <c:v>8498.5</c:v>
                </c:pt>
                <c:pt idx="12">
                  <c:v>8529</c:v>
                </c:pt>
                <c:pt idx="13">
                  <c:v>8559.5</c:v>
                </c:pt>
                <c:pt idx="14">
                  <c:v>8590</c:v>
                </c:pt>
                <c:pt idx="15">
                  <c:v>8620.5</c:v>
                </c:pt>
                <c:pt idx="16">
                  <c:v>8651</c:v>
                </c:pt>
                <c:pt idx="17">
                  <c:v>8681.5</c:v>
                </c:pt>
              </c:numCache>
            </c:numRef>
          </c:cat>
          <c:val>
            <c:numRef>
              <c:f>Grafik!$I$31:$I$48</c:f>
              <c:numCache>
                <c:formatCode>General</c:formatCode>
                <c:ptCount val="18"/>
                <c:pt idx="0">
                  <c:v>1.5042391650454121</c:v>
                </c:pt>
                <c:pt idx="1">
                  <c:v>1.4749646212533418</c:v>
                </c:pt>
                <c:pt idx="2">
                  <c:v>1.7056611304287423</c:v>
                </c:pt>
                <c:pt idx="3">
                  <c:v>1.9743810128387347</c:v>
                </c:pt>
                <c:pt idx="4">
                  <c:v>2.5749207081517684</c:v>
                </c:pt>
                <c:pt idx="5">
                  <c:v>2.927044215898654</c:v>
                </c:pt>
                <c:pt idx="6">
                  <c:v>3.7272570265496623</c:v>
                </c:pt>
                <c:pt idx="7">
                  <c:v>3.4005398583408071</c:v>
                </c:pt>
                <c:pt idx="8">
                  <c:v>3.6020115019461976</c:v>
                </c:pt>
                <c:pt idx="9">
                  <c:v>4.8052233571057812</c:v>
                </c:pt>
                <c:pt idx="10">
                  <c:v>3.3104150106362606</c:v>
                </c:pt>
                <c:pt idx="11">
                  <c:v>2.8756502484844728</c:v>
                </c:pt>
                <c:pt idx="12">
                  <c:v>2.838371083512425</c:v>
                </c:pt>
                <c:pt idx="13">
                  <c:v>2.8278570345193526</c:v>
                </c:pt>
                <c:pt idx="14">
                  <c:v>5.5150535796389315</c:v>
                </c:pt>
                <c:pt idx="15">
                  <c:v>5.6338028671208376</c:v>
                </c:pt>
                <c:pt idx="16">
                  <c:v>3.4144781176099825</c:v>
                </c:pt>
                <c:pt idx="17">
                  <c:v>9.386213485869364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F-4CE9-83EC-4EBBBEFA1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0806863"/>
        <c:axId val="990802703"/>
      </c:lineChart>
      <c:dateAx>
        <c:axId val="990806863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802703"/>
        <c:crosses val="autoZero"/>
        <c:auto val="1"/>
        <c:lblOffset val="100"/>
        <c:baseTimeUnit val="months"/>
      </c:dateAx>
      <c:valAx>
        <c:axId val="99080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9080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Grafik!$I$4</c:f>
              <c:strCache>
                <c:ptCount val="1"/>
                <c:pt idx="0">
                  <c:v>Preise : Geldm.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Grafik!$G$5:$G$31</c:f>
              <c:numCache>
                <c:formatCode>[$-407]mmm/\ yy;@</c:formatCode>
                <c:ptCount val="27"/>
                <c:pt idx="0">
                  <c:v>7370</c:v>
                </c:pt>
                <c:pt idx="1">
                  <c:v>7400.5</c:v>
                </c:pt>
                <c:pt idx="2">
                  <c:v>7431</c:v>
                </c:pt>
                <c:pt idx="3">
                  <c:v>7461.5</c:v>
                </c:pt>
                <c:pt idx="4">
                  <c:v>7492</c:v>
                </c:pt>
                <c:pt idx="5">
                  <c:v>7522.5</c:v>
                </c:pt>
                <c:pt idx="6">
                  <c:v>7553</c:v>
                </c:pt>
                <c:pt idx="7">
                  <c:v>7583.5</c:v>
                </c:pt>
                <c:pt idx="8">
                  <c:v>7614</c:v>
                </c:pt>
                <c:pt idx="9">
                  <c:v>7644.5</c:v>
                </c:pt>
                <c:pt idx="10">
                  <c:v>7675</c:v>
                </c:pt>
                <c:pt idx="11">
                  <c:v>7705.5</c:v>
                </c:pt>
                <c:pt idx="12">
                  <c:v>7736</c:v>
                </c:pt>
                <c:pt idx="13">
                  <c:v>7766.5</c:v>
                </c:pt>
                <c:pt idx="14">
                  <c:v>7797</c:v>
                </c:pt>
                <c:pt idx="15">
                  <c:v>7827.5</c:v>
                </c:pt>
                <c:pt idx="16">
                  <c:v>7858</c:v>
                </c:pt>
                <c:pt idx="17">
                  <c:v>7888.5</c:v>
                </c:pt>
                <c:pt idx="18">
                  <c:v>7919</c:v>
                </c:pt>
                <c:pt idx="19">
                  <c:v>7949.5</c:v>
                </c:pt>
                <c:pt idx="20">
                  <c:v>7980</c:v>
                </c:pt>
                <c:pt idx="21">
                  <c:v>8010.5</c:v>
                </c:pt>
                <c:pt idx="22">
                  <c:v>8041</c:v>
                </c:pt>
                <c:pt idx="23">
                  <c:v>8071.5</c:v>
                </c:pt>
                <c:pt idx="24">
                  <c:v>8102</c:v>
                </c:pt>
                <c:pt idx="25">
                  <c:v>8132.5</c:v>
                </c:pt>
                <c:pt idx="26">
                  <c:v>8163</c:v>
                </c:pt>
              </c:numCache>
            </c:numRef>
          </c:cat>
          <c:val>
            <c:numRef>
              <c:f>Grafik!$I$5:$I$31</c:f>
              <c:numCache>
                <c:formatCode>General</c:formatCode>
                <c:ptCount val="27"/>
                <c:pt idx="0">
                  <c:v>1.0311602071886479</c:v>
                </c:pt>
                <c:pt idx="1">
                  <c:v>1.0732058561216959</c:v>
                </c:pt>
                <c:pt idx="2">
                  <c:v>1.101956643253982</c:v>
                </c:pt>
                <c:pt idx="3">
                  <c:v>1.0193194808713735</c:v>
                </c:pt>
                <c:pt idx="4">
                  <c:v>0.98064320296900465</c:v>
                </c:pt>
                <c:pt idx="5">
                  <c:v>0.90839804741722308</c:v>
                </c:pt>
                <c:pt idx="6">
                  <c:v>0.86056490496639382</c:v>
                </c:pt>
                <c:pt idx="7">
                  <c:v>0.88987742926058344</c:v>
                </c:pt>
                <c:pt idx="8">
                  <c:v>0.92833634387746877</c:v>
                </c:pt>
                <c:pt idx="9">
                  <c:v>0.91207970612954881</c:v>
                </c:pt>
                <c:pt idx="10">
                  <c:v>0.9623922350405606</c:v>
                </c:pt>
                <c:pt idx="11">
                  <c:v>0.92186814230727476</c:v>
                </c:pt>
                <c:pt idx="12">
                  <c:v>0.9098835957293212</c:v>
                </c:pt>
                <c:pt idx="13">
                  <c:v>0.89213091054966209</c:v>
                </c:pt>
                <c:pt idx="14">
                  <c:v>0.88099803890760942</c:v>
                </c:pt>
                <c:pt idx="15">
                  <c:v>0.88372870945313631</c:v>
                </c:pt>
                <c:pt idx="16">
                  <c:v>0.92733317745386268</c:v>
                </c:pt>
                <c:pt idx="17">
                  <c:v>0.96476129331990201</c:v>
                </c:pt>
                <c:pt idx="18">
                  <c:v>0.93046060644842699</c:v>
                </c:pt>
                <c:pt idx="19">
                  <c:v>0.96879599796477001</c:v>
                </c:pt>
                <c:pt idx="20">
                  <c:v>1.0444803973220522</c:v>
                </c:pt>
                <c:pt idx="21">
                  <c:v>1.0080888306515745</c:v>
                </c:pt>
                <c:pt idx="22">
                  <c:v>1.0546241965459056</c:v>
                </c:pt>
                <c:pt idx="23">
                  <c:v>1.2204192419289641</c:v>
                </c:pt>
                <c:pt idx="24">
                  <c:v>1.3257325699107303</c:v>
                </c:pt>
                <c:pt idx="25">
                  <c:v>1.4653960405059949</c:v>
                </c:pt>
                <c:pt idx="26">
                  <c:v>1.5042391650454121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5-4B79-8226-A4AEC754C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930367"/>
        <c:axId val="1582928703"/>
      </c:lineChart>
      <c:dateAx>
        <c:axId val="1582930367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2928703"/>
        <c:crosses val="autoZero"/>
        <c:auto val="1"/>
        <c:lblOffset val="100"/>
        <c:baseTimeUnit val="months"/>
      </c:dateAx>
      <c:valAx>
        <c:axId val="158292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8293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24</xdr:col>
      <xdr:colOff>449580</xdr:colOff>
      <xdr:row>23</xdr:row>
      <xdr:rowOff>64770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449580</xdr:colOff>
      <xdr:row>43</xdr:row>
      <xdr:rowOff>83820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24</xdr:col>
      <xdr:colOff>464820</xdr:colOff>
      <xdr:row>67</xdr:row>
      <xdr:rowOff>83820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94</xdr:row>
      <xdr:rowOff>0</xdr:rowOff>
    </xdr:from>
    <xdr:to>
      <xdr:col>24</xdr:col>
      <xdr:colOff>388620</xdr:colOff>
      <xdr:row>114</xdr:row>
      <xdr:rowOff>114300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117</xdr:row>
      <xdr:rowOff>0</xdr:rowOff>
    </xdr:from>
    <xdr:to>
      <xdr:col>24</xdr:col>
      <xdr:colOff>396240</xdr:colOff>
      <xdr:row>134</xdr:row>
      <xdr:rowOff>152400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34</xdr:col>
      <xdr:colOff>632460</xdr:colOff>
      <xdr:row>67</xdr:row>
      <xdr:rowOff>129540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304800</xdr:colOff>
      <xdr:row>70</xdr:row>
      <xdr:rowOff>22860</xdr:rowOff>
    </xdr:from>
    <xdr:to>
      <xdr:col>35</xdr:col>
      <xdr:colOff>129540</xdr:colOff>
      <xdr:row>93</xdr:row>
      <xdr:rowOff>38100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53340</xdr:colOff>
      <xdr:row>94</xdr:row>
      <xdr:rowOff>83820</xdr:rowOff>
    </xdr:from>
    <xdr:to>
      <xdr:col>34</xdr:col>
      <xdr:colOff>670560</xdr:colOff>
      <xdr:row>117</xdr:row>
      <xdr:rowOff>64770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784860</xdr:colOff>
      <xdr:row>68</xdr:row>
      <xdr:rowOff>3810</xdr:rowOff>
    </xdr:from>
    <xdr:to>
      <xdr:col>24</xdr:col>
      <xdr:colOff>502920</xdr:colOff>
      <xdr:row>92</xdr:row>
      <xdr:rowOff>121920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274320</xdr:colOff>
      <xdr:row>20</xdr:row>
      <xdr:rowOff>156210</xdr:rowOff>
    </xdr:from>
    <xdr:to>
      <xdr:col>26</xdr:col>
      <xdr:colOff>685800</xdr:colOff>
      <xdr:row>35</xdr:row>
      <xdr:rowOff>156210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7"/>
  <sheetViews>
    <sheetView tabSelected="1" topLeftCell="A49" zoomScale="120" zoomScaleNormal="120" workbookViewId="0">
      <selection activeCell="H60" sqref="H60"/>
    </sheetView>
  </sheetViews>
  <sheetFormatPr baseColWidth="10" defaultRowHeight="14.4" x14ac:dyDescent="0.3"/>
  <cols>
    <col min="5" max="5" width="16.21875" customWidth="1"/>
    <col min="6" max="6" width="6.5546875" style="8" customWidth="1"/>
    <col min="7" max="7" width="9.33203125" style="8" customWidth="1"/>
    <col min="8" max="8" width="10.109375" style="8" customWidth="1"/>
    <col min="9" max="9" width="13.6640625" style="8" customWidth="1"/>
    <col min="10" max="11" width="18.109375" style="8" customWidth="1"/>
    <col min="12" max="12" width="11.77734375" style="8" customWidth="1"/>
    <col min="13" max="13" width="11.21875" style="8" customWidth="1"/>
    <col min="14" max="15" width="18.109375" style="8" customWidth="1"/>
  </cols>
  <sheetData>
    <row r="2" spans="2:15" x14ac:dyDescent="0.3">
      <c r="C2" s="8" t="s">
        <v>11</v>
      </c>
      <c r="D2" s="8" t="s">
        <v>12</v>
      </c>
    </row>
    <row r="3" spans="2:15" x14ac:dyDescent="0.3">
      <c r="C3" s="8" t="s">
        <v>18</v>
      </c>
      <c r="D3" s="8" t="s">
        <v>19</v>
      </c>
      <c r="E3" t="s">
        <v>127</v>
      </c>
      <c r="G3" s="9">
        <f>+G5-30.5</f>
        <v>7339.5</v>
      </c>
      <c r="H3" s="6">
        <f>Geldmenge!W113*J4/K4</f>
        <v>1</v>
      </c>
      <c r="I3" s="8">
        <f>J4*1000000/K4</f>
        <v>155.53727385578188</v>
      </c>
      <c r="J3" s="8" t="s">
        <v>78</v>
      </c>
      <c r="K3" s="8" t="s">
        <v>79</v>
      </c>
      <c r="L3"/>
      <c r="M3"/>
    </row>
    <row r="4" spans="2:15" x14ac:dyDescent="0.3">
      <c r="C4" s="8" t="s">
        <v>128</v>
      </c>
      <c r="D4" s="8" t="s">
        <v>129</v>
      </c>
      <c r="H4" s="8" t="s">
        <v>126</v>
      </c>
      <c r="I4" s="8" t="s">
        <v>98</v>
      </c>
      <c r="J4" s="6">
        <f>Preise!C11</f>
        <v>8.4700000000000006</v>
      </c>
      <c r="K4" s="6">
        <f>Geldmenge!I114</f>
        <v>54456.4</v>
      </c>
      <c r="L4" s="8" t="s">
        <v>78</v>
      </c>
      <c r="M4" s="8" t="s">
        <v>79</v>
      </c>
    </row>
    <row r="5" spans="2:15" x14ac:dyDescent="0.3">
      <c r="B5" s="11">
        <v>4764</v>
      </c>
      <c r="C5" s="4">
        <f>Geldmenge!K8</f>
        <v>5940.3</v>
      </c>
      <c r="D5" s="4">
        <f>Geldmenge!L8</f>
        <v>5940.3</v>
      </c>
      <c r="E5" s="4">
        <f>Geldmenge!J8*Geldmenge!K$21</f>
        <v>5942.5544750000008</v>
      </c>
      <c r="F5" s="4"/>
      <c r="G5" s="9">
        <f>365*20+70</f>
        <v>7370</v>
      </c>
      <c r="H5" s="6">
        <f>Geldmenge!W115*J5/K5</f>
        <v>1.3748802762515306</v>
      </c>
      <c r="I5" s="8">
        <f t="shared" ref="I5:I50" si="0">+J5/K5*1000000/I$3</f>
        <v>1.0311602071886479</v>
      </c>
      <c r="J5" s="6">
        <f>Preise!C12</f>
        <v>9.56</v>
      </c>
      <c r="K5" s="6">
        <f>Geldmenge!I115</f>
        <v>59607</v>
      </c>
      <c r="L5" s="10">
        <f>Geldmenge!Q115</f>
        <v>0.12868949232585591</v>
      </c>
      <c r="M5" s="10">
        <f>Geldmenge!R115</f>
        <v>9.4582087688499294E-2</v>
      </c>
      <c r="N5" s="4"/>
      <c r="O5" s="4"/>
    </row>
    <row r="6" spans="2:15" x14ac:dyDescent="0.3">
      <c r="B6" s="11">
        <f t="shared" ref="B6:B37" si="1">+B5+30.5</f>
        <v>4794.5</v>
      </c>
      <c r="C6" s="4">
        <f>Geldmenge!K9</f>
        <v>5834.3</v>
      </c>
      <c r="D6" s="4">
        <f>Geldmenge!L9</f>
        <v>5834.3</v>
      </c>
      <c r="E6" s="4">
        <f>Geldmenge!J9*Geldmenge!K$21</f>
        <v>5833.2940250000001</v>
      </c>
      <c r="F6" s="4"/>
      <c r="G6" s="9">
        <f t="shared" ref="G6:G50" si="2">+G5+30.5</f>
        <v>7400.5</v>
      </c>
      <c r="H6" s="6">
        <f>Geldmenge!W116*J6/K6</f>
        <v>2.194109750293245</v>
      </c>
      <c r="I6" s="8">
        <f t="shared" si="0"/>
        <v>1.0732058561216959</v>
      </c>
      <c r="J6" s="6">
        <f>Preise!C13</f>
        <v>10.42</v>
      </c>
      <c r="K6" s="6">
        <f>Geldmenge!I116</f>
        <v>62423.8</v>
      </c>
      <c r="L6" s="10">
        <f>Geldmenge!Q116</f>
        <v>8.9958158995815829E-2</v>
      </c>
      <c r="M6" s="10">
        <f>Geldmenge!R116</f>
        <v>4.7256194742228308E-2</v>
      </c>
      <c r="N6" s="4"/>
      <c r="O6" s="4"/>
    </row>
    <row r="7" spans="2:15" x14ac:dyDescent="0.3">
      <c r="B7" s="11">
        <f t="shared" si="1"/>
        <v>4825</v>
      </c>
      <c r="C7" s="4">
        <f>Geldmenge!K10</f>
        <v>6249.3</v>
      </c>
      <c r="D7" s="4">
        <f>Geldmenge!L10</f>
        <v>6249.3</v>
      </c>
      <c r="E7" s="4">
        <f>Geldmenge!J10*Geldmenge!K$21</f>
        <v>6252.1257500000011</v>
      </c>
      <c r="F7" s="4"/>
      <c r="G7" s="9">
        <f t="shared" si="2"/>
        <v>7431</v>
      </c>
      <c r="H7" s="6">
        <f>Geldmenge!W117*J7/K7</f>
        <v>3.0609906757055056</v>
      </c>
      <c r="I7" s="8">
        <f t="shared" si="0"/>
        <v>1.101956643253982</v>
      </c>
      <c r="J7" s="6">
        <f>Preise!C14</f>
        <v>11.02</v>
      </c>
      <c r="K7" s="6">
        <f>Geldmenge!I117</f>
        <v>64295.8</v>
      </c>
      <c r="L7" s="10">
        <f>Geldmenge!Q117</f>
        <v>5.7581573896353211E-2</v>
      </c>
      <c r="M7" s="10">
        <f>Geldmenge!R117</f>
        <v>2.9988562054857226E-2</v>
      </c>
      <c r="N7" s="4"/>
      <c r="O7" s="4"/>
    </row>
    <row r="8" spans="2:15" x14ac:dyDescent="0.3">
      <c r="B8" s="11">
        <f t="shared" si="1"/>
        <v>4855.5</v>
      </c>
      <c r="C8" s="4">
        <f>Geldmenge!K11</f>
        <v>6009.2</v>
      </c>
      <c r="D8" s="4">
        <f>Geldmenge!L11</f>
        <v>6009.2</v>
      </c>
      <c r="E8" s="4">
        <f>Geldmenge!J11*Geldmenge!K$21</f>
        <v>6009.3247500000007</v>
      </c>
      <c r="F8" s="4"/>
      <c r="G8" s="9">
        <f t="shared" si="2"/>
        <v>7461.5</v>
      </c>
      <c r="H8" s="6">
        <f>Geldmenge!W118*J8/K8</f>
        <v>3.3071254268271226</v>
      </c>
      <c r="I8" s="8">
        <f t="shared" si="0"/>
        <v>1.0193194808713735</v>
      </c>
      <c r="J8" s="6">
        <f>Preise!C15</f>
        <v>10.83</v>
      </c>
      <c r="K8" s="6">
        <f>Geldmenge!I118</f>
        <v>68309.899999999994</v>
      </c>
      <c r="L8" s="10">
        <f>Geldmenge!Q118</f>
        <v>-1.7241379310344751E-2</v>
      </c>
      <c r="M8" s="10">
        <f>Geldmenge!R118</f>
        <v>6.2431760705986772E-2</v>
      </c>
      <c r="N8" s="4"/>
      <c r="O8" s="4"/>
    </row>
    <row r="9" spans="2:15" x14ac:dyDescent="0.3">
      <c r="B9" s="11">
        <f t="shared" si="1"/>
        <v>4886</v>
      </c>
      <c r="C9" s="4">
        <f>Geldmenge!K12</f>
        <v>5821.1</v>
      </c>
      <c r="D9" s="4">
        <f>Geldmenge!L12</f>
        <v>5821.1</v>
      </c>
      <c r="E9" s="4">
        <f>Geldmenge!J12*Geldmenge!K$21</f>
        <v>5821.1539750000002</v>
      </c>
      <c r="F9" s="4"/>
      <c r="G9" s="9">
        <f t="shared" si="2"/>
        <v>7492</v>
      </c>
      <c r="H9" s="6">
        <f>Geldmenge!W119*J9/K9</f>
        <v>3.0944741071466364</v>
      </c>
      <c r="I9" s="8">
        <f t="shared" si="0"/>
        <v>0.98064320296900465</v>
      </c>
      <c r="J9" s="6">
        <f>Preise!C16</f>
        <v>10.65</v>
      </c>
      <c r="K9" s="6">
        <f>Geldmenge!I119</f>
        <v>69823.899999999994</v>
      </c>
      <c r="L9" s="10">
        <f>Geldmenge!Q119</f>
        <v>-1.6620498614958401E-2</v>
      </c>
      <c r="M9" s="10">
        <f>Geldmenge!R119</f>
        <v>2.216369808768559E-2</v>
      </c>
      <c r="N9" s="4"/>
      <c r="O9" s="4"/>
    </row>
    <row r="10" spans="2:15" x14ac:dyDescent="0.3">
      <c r="B10" s="11">
        <f t="shared" si="1"/>
        <v>4916.5</v>
      </c>
      <c r="C10" s="4">
        <f>Geldmenge!K13</f>
        <v>6264</v>
      </c>
      <c r="D10" s="4">
        <f>Geldmenge!L13</f>
        <v>6264</v>
      </c>
      <c r="E10" s="4">
        <f>Geldmenge!J13*Geldmenge!K$21</f>
        <v>6264.265800000001</v>
      </c>
      <c r="F10" s="4"/>
      <c r="G10" s="9">
        <f t="shared" si="2"/>
        <v>7522.5</v>
      </c>
      <c r="H10" s="6">
        <f>Geldmenge!W120*J10/K10</f>
        <v>2.2810884301810264</v>
      </c>
      <c r="I10" s="8">
        <f t="shared" si="0"/>
        <v>0.90839804741722308</v>
      </c>
      <c r="J10" s="6">
        <f>Preise!C17</f>
        <v>10.23</v>
      </c>
      <c r="K10" s="6">
        <f>Geldmenge!I120</f>
        <v>72404.399999999994</v>
      </c>
      <c r="L10" s="10">
        <f>Geldmenge!Q120</f>
        <v>-3.9436619718309807E-2</v>
      </c>
      <c r="M10" s="10">
        <f>Geldmenge!R120</f>
        <v>3.6957259620273186E-2</v>
      </c>
      <c r="N10" s="4"/>
      <c r="O10" s="4"/>
    </row>
    <row r="11" spans="2:15" x14ac:dyDescent="0.3">
      <c r="B11" s="11">
        <f t="shared" si="1"/>
        <v>4947</v>
      </c>
      <c r="C11" s="4">
        <f>Geldmenge!K14</f>
        <v>5831.9</v>
      </c>
      <c r="D11" s="4">
        <f>Geldmenge!L14</f>
        <v>5831.9</v>
      </c>
      <c r="E11" s="4">
        <f>Geldmenge!J14*Geldmenge!K$21</f>
        <v>5833.2940250000001</v>
      </c>
      <c r="F11" s="4"/>
      <c r="G11" s="9">
        <f t="shared" si="2"/>
        <v>7553</v>
      </c>
      <c r="H11" s="6">
        <f>Geldmenge!W121*J11/K11</f>
        <v>1.7593771390424049</v>
      </c>
      <c r="I11" s="8">
        <f t="shared" si="0"/>
        <v>0.86056490496639382</v>
      </c>
      <c r="J11" s="6">
        <f>Preise!C18</f>
        <v>10.15</v>
      </c>
      <c r="K11" s="6">
        <f>Geldmenge!I121</f>
        <v>75831.199999999997</v>
      </c>
      <c r="L11" s="10">
        <f>Geldmenge!Q121</f>
        <v>-7.82013685239491E-3</v>
      </c>
      <c r="M11" s="10">
        <f>Geldmenge!R121</f>
        <v>4.7328615388015027E-2</v>
      </c>
      <c r="N11" s="4"/>
      <c r="O11" s="4"/>
    </row>
    <row r="12" spans="2:15" x14ac:dyDescent="0.3">
      <c r="B12" s="11">
        <f t="shared" si="1"/>
        <v>4977.5</v>
      </c>
      <c r="C12" s="4">
        <f>Geldmenge!K15</f>
        <v>5830</v>
      </c>
      <c r="D12" s="4">
        <f>Geldmenge!L15</f>
        <v>5830</v>
      </c>
      <c r="E12" s="4">
        <f>Geldmenge!J15*Geldmenge!K$21</f>
        <v>5827.2240000000002</v>
      </c>
      <c r="F12" s="4"/>
      <c r="G12" s="9">
        <f t="shared" si="2"/>
        <v>7583.5</v>
      </c>
      <c r="H12" s="6">
        <f>Geldmenge!W122*J12/K12</f>
        <v>1.6413294806361869</v>
      </c>
      <c r="I12" s="8">
        <f t="shared" si="0"/>
        <v>0.88987742926058344</v>
      </c>
      <c r="J12" s="6">
        <f>Preise!C19</f>
        <v>10.71</v>
      </c>
      <c r="K12" s="6">
        <f>Geldmenge!I122</f>
        <v>77379.3</v>
      </c>
      <c r="L12" s="10">
        <f>Geldmenge!Q122</f>
        <v>5.5172413793103559E-2</v>
      </c>
      <c r="M12" s="10">
        <f>Geldmenge!R122</f>
        <v>2.0415079808838721E-2</v>
      </c>
      <c r="N12" s="4"/>
      <c r="O12" s="4"/>
    </row>
    <row r="13" spans="2:15" x14ac:dyDescent="0.3">
      <c r="B13" s="11">
        <f t="shared" si="1"/>
        <v>5008</v>
      </c>
      <c r="C13" s="4">
        <f>Geldmenge!K16</f>
        <v>6463.3</v>
      </c>
      <c r="D13" s="4">
        <f>Geldmenge!L16</f>
        <v>6463.3</v>
      </c>
      <c r="E13" s="4">
        <f>Geldmenge!J16*Geldmenge!K$21</f>
        <v>6464.5766250000006</v>
      </c>
      <c r="F13" s="4"/>
      <c r="G13" s="9">
        <f t="shared" si="2"/>
        <v>7614</v>
      </c>
      <c r="H13" s="6">
        <f>Geldmenge!W123*J13/K13</f>
        <v>1.5678569363263912</v>
      </c>
      <c r="I13" s="8">
        <f t="shared" si="0"/>
        <v>0.92833634387746877</v>
      </c>
      <c r="J13" s="6">
        <f>Preise!C20</f>
        <v>11.18</v>
      </c>
      <c r="K13" s="6">
        <f>Geldmenge!I123</f>
        <v>77428.7</v>
      </c>
      <c r="L13" s="10">
        <f>Geldmenge!Q123</f>
        <v>4.3884220354808434E-2</v>
      </c>
      <c r="M13" s="10">
        <f>Geldmenge!R123</f>
        <v>6.38413632586321E-4</v>
      </c>
      <c r="N13" s="4"/>
      <c r="O13" s="4"/>
    </row>
    <row r="14" spans="2:15" x14ac:dyDescent="0.3">
      <c r="B14" s="11">
        <f t="shared" si="1"/>
        <v>5038.5</v>
      </c>
      <c r="C14" s="4">
        <f>Geldmenge!K17</f>
        <v>6064.9</v>
      </c>
      <c r="D14" s="4">
        <f>Geldmenge!L17</f>
        <v>6064.9</v>
      </c>
      <c r="E14" s="4">
        <f>Geldmenge!J17*Geldmenge!K$21</f>
        <v>6063.9549750000006</v>
      </c>
      <c r="F14" s="4"/>
      <c r="G14" s="9">
        <f t="shared" si="2"/>
        <v>7644.5</v>
      </c>
      <c r="H14" s="6">
        <f>Geldmenge!W124*J14/K14</f>
        <v>1.7025487847751575</v>
      </c>
      <c r="I14" s="8">
        <f t="shared" si="0"/>
        <v>0.91207970612954881</v>
      </c>
      <c r="J14" s="6">
        <f>Preise!C21</f>
        <v>11.58</v>
      </c>
      <c r="K14" s="6">
        <f>Geldmenge!I124</f>
        <v>81628.399999999994</v>
      </c>
      <c r="L14" s="10">
        <f>Geldmenge!Q124</f>
        <v>3.5778175313059046E-2</v>
      </c>
      <c r="M14" s="10">
        <f>Geldmenge!R124</f>
        <v>5.4239577830959229E-2</v>
      </c>
      <c r="N14" s="4"/>
      <c r="O14" s="4"/>
    </row>
    <row r="15" spans="2:15" x14ac:dyDescent="0.3">
      <c r="B15" s="11">
        <f t="shared" si="1"/>
        <v>5069</v>
      </c>
      <c r="C15" s="4">
        <f>Geldmenge!K18</f>
        <v>5900.1</v>
      </c>
      <c r="D15" s="4">
        <f>Geldmenge!L18</f>
        <v>5900.1</v>
      </c>
      <c r="E15" s="4">
        <f>Geldmenge!J18*Geldmenge!K$21</f>
        <v>5900.0643</v>
      </c>
      <c r="F15" s="4"/>
      <c r="G15" s="9">
        <f t="shared" si="2"/>
        <v>7675</v>
      </c>
      <c r="H15" s="6">
        <f>Geldmenge!W125*J15/K15</f>
        <v>2.0531034347531953</v>
      </c>
      <c r="I15" s="8">
        <f t="shared" si="0"/>
        <v>0.9623922350405606</v>
      </c>
      <c r="J15" s="6">
        <f>Preise!C25</f>
        <v>11.79</v>
      </c>
      <c r="K15" s="6">
        <f>Geldmenge!I128</f>
        <v>78763.899999999994</v>
      </c>
      <c r="L15" s="10">
        <f>Geldmenge!Q128</f>
        <v>1.8134715025906578E-2</v>
      </c>
      <c r="M15" s="10">
        <f>Geldmenge!R128</f>
        <v>-3.509195329076642E-2</v>
      </c>
      <c r="N15" s="4"/>
      <c r="O15" s="4"/>
    </row>
    <row r="16" spans="2:15" x14ac:dyDescent="0.3">
      <c r="B16" s="11">
        <f t="shared" si="1"/>
        <v>5099.5</v>
      </c>
      <c r="C16" s="4">
        <f>Geldmenge!K19</f>
        <v>6631.9</v>
      </c>
      <c r="D16" s="4">
        <f>Geldmenge!L19</f>
        <v>6631.9</v>
      </c>
      <c r="E16" s="4">
        <f>Geldmenge!J19*Geldmenge!K$21</f>
        <v>6634.5373250000002</v>
      </c>
      <c r="F16" s="4"/>
      <c r="G16" s="9">
        <f t="shared" si="2"/>
        <v>7705.5</v>
      </c>
      <c r="H16" s="6">
        <f>Geldmenge!W126*J16/K16</f>
        <v>2.0281099130760039</v>
      </c>
      <c r="I16" s="8">
        <f t="shared" si="0"/>
        <v>0.92186814230727476</v>
      </c>
      <c r="J16" s="6">
        <f>Preise!C26</f>
        <v>11.47</v>
      </c>
      <c r="K16" s="6">
        <f>Geldmenge!I129</f>
        <v>79994.5</v>
      </c>
      <c r="L16" s="10">
        <f>Geldmenge!Q129</f>
        <v>-2.7141645462256059E-2</v>
      </c>
      <c r="M16" s="10">
        <f>Geldmenge!R129</f>
        <v>1.5623908922742569E-2</v>
      </c>
      <c r="N16" s="4"/>
      <c r="O16" s="4"/>
    </row>
    <row r="17" spans="2:15" x14ac:dyDescent="0.3">
      <c r="B17" s="11">
        <f t="shared" si="1"/>
        <v>5130</v>
      </c>
      <c r="C17" s="4">
        <f>Geldmenge!K23</f>
        <v>5923.4</v>
      </c>
      <c r="D17" s="4">
        <f>Geldmenge!L23</f>
        <v>5923.4</v>
      </c>
      <c r="E17" s="4">
        <f>Geldmenge!J23*Geldmenge!K$21</f>
        <v>5924.3444</v>
      </c>
      <c r="F17" s="4"/>
      <c r="G17" s="9">
        <f t="shared" si="2"/>
        <v>7736</v>
      </c>
      <c r="H17" s="6">
        <f>Geldmenge!W127*J17/K17</f>
        <v>1.9410850042225511</v>
      </c>
      <c r="I17" s="8">
        <f t="shared" si="0"/>
        <v>0.9098835957293212</v>
      </c>
      <c r="J17" s="6">
        <f>Preise!C27</f>
        <v>11.38</v>
      </c>
      <c r="K17" s="6">
        <f>Geldmenge!I130</f>
        <v>80412.2</v>
      </c>
      <c r="L17" s="10">
        <f>Geldmenge!Q130</f>
        <v>-7.8465562336530459E-3</v>
      </c>
      <c r="M17" s="10">
        <f>Geldmenge!R130</f>
        <v>5.2216089856176318E-3</v>
      </c>
      <c r="N17" s="4"/>
      <c r="O17" s="4"/>
    </row>
    <row r="18" spans="2:15" x14ac:dyDescent="0.3">
      <c r="B18" s="11">
        <f t="shared" si="1"/>
        <v>5160.5</v>
      </c>
      <c r="C18" s="4">
        <f>Geldmenge!K24</f>
        <v>5842.1</v>
      </c>
      <c r="D18" s="4">
        <f>Geldmenge!L24</f>
        <v>5842.1</v>
      </c>
      <c r="E18" s="4">
        <f>Geldmenge!J24*Geldmenge!K$21</f>
        <v>5839.3640500000001</v>
      </c>
      <c r="F18" s="4"/>
      <c r="G18" s="9">
        <f t="shared" si="2"/>
        <v>7766.5</v>
      </c>
      <c r="H18" s="6">
        <f>Geldmenge!W128*J18/K18</f>
        <v>1.8437372151359679</v>
      </c>
      <c r="I18" s="8">
        <f t="shared" si="0"/>
        <v>0.89213091054966209</v>
      </c>
      <c r="J18" s="6">
        <f>Preise!C28</f>
        <v>11.27</v>
      </c>
      <c r="K18" s="6">
        <f>Geldmenge!I131</f>
        <v>81219.600000000006</v>
      </c>
      <c r="L18" s="10">
        <f>Geldmenge!Q131</f>
        <v>-9.666080843585334E-3</v>
      </c>
      <c r="M18" s="10">
        <f>Geldmenge!R131</f>
        <v>1.0040764958551218E-2</v>
      </c>
      <c r="N18" s="4"/>
      <c r="O18" s="4"/>
    </row>
    <row r="19" spans="2:15" x14ac:dyDescent="0.3">
      <c r="B19" s="11">
        <f t="shared" si="1"/>
        <v>5191</v>
      </c>
      <c r="C19" s="4">
        <f>Geldmenge!K25</f>
        <v>6361.4</v>
      </c>
      <c r="D19" s="4">
        <f>Geldmenge!L25</f>
        <v>6361.4</v>
      </c>
      <c r="E19" s="4">
        <f>Geldmenge!J25*Geldmenge!K$21</f>
        <v>6361.3862000000008</v>
      </c>
      <c r="F19" s="4"/>
      <c r="G19" s="9">
        <f t="shared" si="2"/>
        <v>7797</v>
      </c>
      <c r="H19" s="6">
        <f>Geldmenge!W129*J19/K19</f>
        <v>1.8403070146070055</v>
      </c>
      <c r="I19" s="8">
        <f t="shared" si="0"/>
        <v>0.88099803890760942</v>
      </c>
      <c r="J19" s="6">
        <f>Preise!C29</f>
        <v>11.2</v>
      </c>
      <c r="K19" s="6">
        <f>Geldmenge!I132</f>
        <v>81735.100000000006</v>
      </c>
      <c r="L19" s="10">
        <f>Geldmenge!Q132</f>
        <v>-6.2111801242236142E-3</v>
      </c>
      <c r="M19" s="10">
        <f>Geldmenge!R132</f>
        <v>6.346990135386088E-3</v>
      </c>
      <c r="N19" s="4"/>
      <c r="O19" s="4"/>
    </row>
    <row r="20" spans="2:15" x14ac:dyDescent="0.3">
      <c r="B20" s="11">
        <f t="shared" si="1"/>
        <v>5221.5</v>
      </c>
      <c r="C20" s="4">
        <f>Geldmenge!K26</f>
        <v>5950.4</v>
      </c>
      <c r="D20" s="4">
        <f>Geldmenge!L26</f>
        <v>5950.4</v>
      </c>
      <c r="E20" s="4">
        <f>Geldmenge!J26*Geldmenge!K$21</f>
        <v>5948.6245000000008</v>
      </c>
      <c r="F20" s="4"/>
      <c r="G20" s="9">
        <f t="shared" si="2"/>
        <v>7827.5</v>
      </c>
      <c r="H20" s="6">
        <f>Geldmenge!W130*J20/K20</f>
        <v>1.728180587375022</v>
      </c>
      <c r="I20" s="8">
        <f t="shared" si="0"/>
        <v>0.88372870945313631</v>
      </c>
      <c r="J20" s="6">
        <f>Preise!C30</f>
        <v>11.67</v>
      </c>
      <c r="K20" s="6">
        <f>Geldmenge!I133</f>
        <v>84901.9</v>
      </c>
      <c r="L20" s="10">
        <f>Geldmenge!Q133</f>
        <v>4.1964285714285676E-2</v>
      </c>
      <c r="M20" s="10">
        <f>Geldmenge!R133</f>
        <v>3.8744676399735001E-2</v>
      </c>
      <c r="N20" s="4"/>
      <c r="O20" s="4"/>
    </row>
    <row r="21" spans="2:15" x14ac:dyDescent="0.3">
      <c r="B21" s="11">
        <f t="shared" si="1"/>
        <v>5252</v>
      </c>
      <c r="C21" s="4">
        <f>Geldmenge!K27</f>
        <v>5893.5</v>
      </c>
      <c r="D21" s="4">
        <f>Geldmenge!L27</f>
        <v>5893.5</v>
      </c>
      <c r="E21" s="4">
        <f>Geldmenge!J27*Geldmenge!K$21</f>
        <v>5893.994275</v>
      </c>
      <c r="F21" s="4"/>
      <c r="G21" s="9">
        <f t="shared" si="2"/>
        <v>7858</v>
      </c>
      <c r="H21" s="6">
        <f>Geldmenge!W131*J21/K21</f>
        <v>1.7722367391340481</v>
      </c>
      <c r="I21" s="8">
        <f t="shared" si="0"/>
        <v>0.92733317745386268</v>
      </c>
      <c r="J21" s="6">
        <f>Preise!C31</f>
        <v>12.5</v>
      </c>
      <c r="K21" s="6">
        <f>Geldmenge!I134</f>
        <v>86664.2</v>
      </c>
      <c r="L21" s="10">
        <f>Geldmenge!Q134</f>
        <v>7.1122536418166238E-2</v>
      </c>
      <c r="M21" s="10">
        <f>Geldmenge!R134</f>
        <v>2.0756897077686132E-2</v>
      </c>
      <c r="N21" s="4"/>
      <c r="O21" s="4"/>
    </row>
    <row r="22" spans="2:15" x14ac:dyDescent="0.3">
      <c r="B22" s="11">
        <f t="shared" si="1"/>
        <v>5282.5</v>
      </c>
      <c r="C22" s="4">
        <f>Geldmenge!K28</f>
        <v>6323</v>
      </c>
      <c r="D22" s="4">
        <f>Geldmenge!L28</f>
        <v>6323</v>
      </c>
      <c r="E22" s="4">
        <f>Geldmenge!J28*Geldmenge!K$21</f>
        <v>6324.9660500000009</v>
      </c>
      <c r="F22" s="4"/>
      <c r="G22" s="9">
        <f t="shared" si="2"/>
        <v>7888.5</v>
      </c>
      <c r="H22" s="6">
        <f>Geldmenge!W132*J22/K22</f>
        <v>1.800887747530483</v>
      </c>
      <c r="I22" s="8">
        <f t="shared" si="0"/>
        <v>0.96476129331990201</v>
      </c>
      <c r="J22" s="6">
        <f>Preise!C32</f>
        <v>13.33</v>
      </c>
      <c r="K22" s="6">
        <f>Geldmenge!I135</f>
        <v>88833.3</v>
      </c>
      <c r="L22" s="10">
        <f>Geldmenge!Q135</f>
        <v>6.6400000000000015E-2</v>
      </c>
      <c r="M22" s="10">
        <f>Geldmenge!R135</f>
        <v>2.5028789280925778E-2</v>
      </c>
      <c r="N22" s="4"/>
      <c r="O22" s="4"/>
    </row>
    <row r="23" spans="2:15" x14ac:dyDescent="0.3">
      <c r="B23" s="11">
        <f t="shared" si="1"/>
        <v>5313</v>
      </c>
      <c r="C23" s="4">
        <f>Geldmenge!K29</f>
        <v>6968.9</v>
      </c>
      <c r="D23" s="4">
        <f>Geldmenge!L29</f>
        <v>6968.9</v>
      </c>
      <c r="E23" s="4">
        <f>Geldmenge!J29*Geldmenge!K$21</f>
        <v>6968.3887000000004</v>
      </c>
      <c r="F23" s="4"/>
      <c r="G23" s="9">
        <f t="shared" si="2"/>
        <v>7919</v>
      </c>
      <c r="H23" s="6">
        <f>Geldmenge!W133*J23/K23</f>
        <v>1.4267062632209206</v>
      </c>
      <c r="I23" s="8">
        <f t="shared" si="0"/>
        <v>0.93046060644842699</v>
      </c>
      <c r="J23" s="6">
        <f>Preise!C33</f>
        <v>13.74</v>
      </c>
      <c r="K23" s="6">
        <f>Geldmenge!I136</f>
        <v>94941.1</v>
      </c>
      <c r="L23" s="10">
        <f>Geldmenge!Q136</f>
        <v>3.0757689422355572E-2</v>
      </c>
      <c r="M23" s="10">
        <f>Geldmenge!R136</f>
        <v>6.8755748125984395E-2</v>
      </c>
      <c r="N23" s="4"/>
      <c r="O23" s="4"/>
    </row>
    <row r="24" spans="2:15" x14ac:dyDescent="0.3">
      <c r="B24" s="11">
        <f t="shared" si="1"/>
        <v>5343.5</v>
      </c>
      <c r="C24" s="4">
        <f>Geldmenge!K30</f>
        <v>7654.6</v>
      </c>
      <c r="D24" s="4">
        <f>Geldmenge!L30</f>
        <v>8328.2000000000007</v>
      </c>
      <c r="E24" s="4">
        <f>Geldmenge!J30*Geldmenge!K$21</f>
        <v>8328.074300000002</v>
      </c>
      <c r="F24" s="4"/>
      <c r="G24" s="9">
        <f t="shared" si="2"/>
        <v>7949.5</v>
      </c>
      <c r="H24" s="6">
        <f>Geldmenge!W134*J24/K24</f>
        <v>1.1410263976029509</v>
      </c>
      <c r="I24" s="8">
        <f t="shared" si="0"/>
        <v>0.96879599796477001</v>
      </c>
      <c r="J24" s="6">
        <f>Preise!C34</f>
        <v>15.04</v>
      </c>
      <c r="K24" s="6">
        <f>Geldmenge!I137</f>
        <v>99811.6</v>
      </c>
      <c r="L24" s="10">
        <f>Geldmenge!Q137</f>
        <v>9.4614264919941737E-2</v>
      </c>
      <c r="M24" s="10">
        <f>Geldmenge!R137</f>
        <v>5.1300227193491477E-2</v>
      </c>
      <c r="N24" s="4"/>
      <c r="O24" s="4"/>
    </row>
    <row r="25" spans="2:15" x14ac:dyDescent="0.3">
      <c r="B25" s="11">
        <f t="shared" si="1"/>
        <v>5374</v>
      </c>
      <c r="C25" s="4">
        <f>Geldmenge!K31</f>
        <v>7676.3</v>
      </c>
      <c r="D25" s="4">
        <f>Geldmenge!L31</f>
        <v>8461.7000000000007</v>
      </c>
      <c r="E25" s="4">
        <f>Geldmenge!J31*Geldmenge!K$21</f>
        <v>8437.33475</v>
      </c>
      <c r="F25" s="4"/>
      <c r="G25" s="9">
        <f t="shared" si="2"/>
        <v>7980</v>
      </c>
      <c r="H25" s="6">
        <f>Geldmenge!W135*J25/K25</f>
        <v>0.83558431785764131</v>
      </c>
      <c r="I25" s="8">
        <f t="shared" si="0"/>
        <v>1.0444803973220522</v>
      </c>
      <c r="J25" s="6">
        <f>Preise!C35</f>
        <v>17.75</v>
      </c>
      <c r="K25" s="6">
        <f>Geldmenge!I138</f>
        <v>109260.6</v>
      </c>
      <c r="L25" s="10">
        <f>Geldmenge!Q138</f>
        <v>0.18018617021276606</v>
      </c>
      <c r="M25" s="10">
        <f>Geldmenge!R138</f>
        <v>9.4668355181161346E-2</v>
      </c>
      <c r="N25" s="4"/>
      <c r="O25" s="4"/>
    </row>
    <row r="26" spans="2:15" x14ac:dyDescent="0.3">
      <c r="B26" s="11">
        <f t="shared" si="1"/>
        <v>5404.5</v>
      </c>
      <c r="C26" s="4">
        <f>Geldmenge!K32</f>
        <v>6813.8</v>
      </c>
      <c r="D26" s="4">
        <f>Geldmenge!L32</f>
        <v>7643.5</v>
      </c>
      <c r="E26" s="4">
        <f>Geldmenge!J32*Geldmenge!K$21</f>
        <v>7969.9428250000001</v>
      </c>
      <c r="F26" s="4"/>
      <c r="G26" s="9">
        <f t="shared" si="2"/>
        <v>8010.5</v>
      </c>
      <c r="H26" s="6">
        <f>Geldmenge!W136*J26/K26</f>
        <v>1.2097065967818896</v>
      </c>
      <c r="I26" s="8">
        <f t="shared" si="0"/>
        <v>1.0080888306515745</v>
      </c>
      <c r="J26" s="6">
        <f>Preise!C36</f>
        <v>19.28</v>
      </c>
      <c r="K26" s="6">
        <f>Geldmenge!I139</f>
        <v>122962.8</v>
      </c>
      <c r="L26" s="10">
        <f>Geldmenge!Q139</f>
        <v>8.6197183098591701E-2</v>
      </c>
      <c r="M26" s="10">
        <f>Geldmenge!R139</f>
        <v>0.12540842719150369</v>
      </c>
      <c r="N26" s="4"/>
      <c r="O26" s="4"/>
    </row>
    <row r="27" spans="2:15" x14ac:dyDescent="0.3">
      <c r="B27" s="11">
        <f t="shared" si="1"/>
        <v>5435</v>
      </c>
      <c r="C27" s="4">
        <f>Geldmenge!K33</f>
        <v>6454.6</v>
      </c>
      <c r="D27" s="4">
        <f>Geldmenge!L33</f>
        <v>7184.2</v>
      </c>
      <c r="E27" s="4">
        <f>Geldmenge!J33*Geldmenge!K$21</f>
        <v>7878.8924500000012</v>
      </c>
      <c r="F27" s="4"/>
      <c r="G27" s="9">
        <f t="shared" si="2"/>
        <v>8041</v>
      </c>
      <c r="H27" s="6">
        <f>Geldmenge!W137*J27/K27</f>
        <v>1.3124212223682377</v>
      </c>
      <c r="I27" s="8">
        <f t="shared" si="0"/>
        <v>1.0546241965459056</v>
      </c>
      <c r="J27" s="6">
        <f>Preise!C40</f>
        <v>20.41</v>
      </c>
      <c r="K27" s="6">
        <f>Geldmenge!I143</f>
        <v>124425.9</v>
      </c>
      <c r="L27" s="10">
        <f>Geldmenge!Q143</f>
        <v>5.860995850622408E-2</v>
      </c>
      <c r="M27" s="10">
        <f>Geldmenge!R143</f>
        <v>1.1898720588665812E-2</v>
      </c>
      <c r="N27" s="4"/>
      <c r="O27" s="4"/>
    </row>
    <row r="28" spans="2:15" x14ac:dyDescent="0.3">
      <c r="B28" s="11">
        <f t="shared" si="1"/>
        <v>5465.5</v>
      </c>
      <c r="C28" s="4">
        <f>Geldmenge!K34</f>
        <v>6984.8</v>
      </c>
      <c r="D28" s="4">
        <f>Geldmenge!L34</f>
        <v>8118.5</v>
      </c>
      <c r="E28" s="4">
        <f>Geldmenge!J34*Geldmenge!K$21</f>
        <v>8704.4158500000012</v>
      </c>
      <c r="F28" s="4"/>
      <c r="G28" s="9">
        <f t="shared" si="2"/>
        <v>8071.5</v>
      </c>
      <c r="H28" s="6">
        <f>Geldmenge!W138*J28/K28</f>
        <v>1.6814665111021276</v>
      </c>
      <c r="I28" s="8">
        <f t="shared" si="0"/>
        <v>1.2204192419289641</v>
      </c>
      <c r="J28" s="6">
        <f>Preise!C41</f>
        <v>24.49</v>
      </c>
      <c r="K28" s="6">
        <f>Geldmenge!I144</f>
        <v>129016.5</v>
      </c>
      <c r="L28" s="10">
        <f>Geldmenge!Q144</f>
        <v>0.19990200881920628</v>
      </c>
      <c r="M28" s="10">
        <f>Geldmenge!R144</f>
        <v>3.6894247901763322E-2</v>
      </c>
      <c r="N28" s="4"/>
      <c r="O28" s="4"/>
    </row>
    <row r="29" spans="2:15" x14ac:dyDescent="0.3">
      <c r="B29" s="11">
        <f t="shared" si="1"/>
        <v>5496</v>
      </c>
      <c r="C29" s="4">
        <f>Geldmenge!K38</f>
        <v>6539.9</v>
      </c>
      <c r="D29" s="4">
        <f>Geldmenge!L38</f>
        <v>7463.1</v>
      </c>
      <c r="E29" s="4">
        <f>Geldmenge!J38*Geldmenge!K$21</f>
        <v>8194.5337500000005</v>
      </c>
      <c r="F29" s="4"/>
      <c r="G29" s="9">
        <f t="shared" si="2"/>
        <v>8102</v>
      </c>
      <c r="H29" s="6">
        <f>Geldmenge!W139*J29/K29</f>
        <v>1.6203398076686697</v>
      </c>
      <c r="I29" s="8">
        <f t="shared" si="0"/>
        <v>1.3257325699107303</v>
      </c>
      <c r="J29" s="6">
        <f>Preise!C42</f>
        <v>28.97</v>
      </c>
      <c r="K29" s="6">
        <f>Geldmenge!I145</f>
        <v>140494.1</v>
      </c>
      <c r="L29" s="10">
        <f>Geldmenge!Q145</f>
        <v>0.18293180890159255</v>
      </c>
      <c r="M29" s="10">
        <f>Geldmenge!R145</f>
        <v>8.8962264516554201E-2</v>
      </c>
      <c r="N29" s="4"/>
      <c r="O29" s="4"/>
    </row>
    <row r="30" spans="2:15" x14ac:dyDescent="0.3">
      <c r="B30" s="11">
        <f t="shared" si="1"/>
        <v>5526.5</v>
      </c>
      <c r="C30" s="4">
        <f>Geldmenge!K39</f>
        <v>6271.8</v>
      </c>
      <c r="D30" s="4">
        <f>Geldmenge!L39</f>
        <v>7407.6</v>
      </c>
      <c r="E30" s="4">
        <f>Geldmenge!J39*Geldmenge!K$21</f>
        <v>8303.7942000000021</v>
      </c>
      <c r="F30" s="4"/>
      <c r="G30" s="9">
        <f t="shared" si="2"/>
        <v>8132.5</v>
      </c>
      <c r="H30" s="6">
        <f>Geldmenge!W140*J30/K30</f>
        <v>2.0841188131640811</v>
      </c>
      <c r="I30" s="8">
        <f t="shared" si="0"/>
        <v>1.4653960405059949</v>
      </c>
      <c r="J30" s="6">
        <f>Preise!C43</f>
        <v>34.36</v>
      </c>
      <c r="K30" s="6">
        <f>Geldmenge!I146</f>
        <v>150752.20000000001</v>
      </c>
      <c r="L30" s="10">
        <f>Geldmenge!Q146</f>
        <v>0.18605453917846049</v>
      </c>
      <c r="M30" s="10">
        <f>Geldmenge!R146</f>
        <v>7.301445398774753E-2</v>
      </c>
      <c r="N30" s="4"/>
      <c r="O30" s="4"/>
    </row>
    <row r="31" spans="2:15" x14ac:dyDescent="0.3">
      <c r="B31" s="11">
        <f t="shared" si="1"/>
        <v>5557</v>
      </c>
      <c r="C31" s="4">
        <f>Geldmenge!K40</f>
        <v>6569.7</v>
      </c>
      <c r="D31" s="4">
        <f>Geldmenge!L40</f>
        <v>7887.1</v>
      </c>
      <c r="E31" s="4">
        <f>Geldmenge!J40*Geldmenge!K$21</f>
        <v>9044.3372500000005</v>
      </c>
      <c r="F31" s="4"/>
      <c r="G31" s="9">
        <f t="shared" si="2"/>
        <v>8163</v>
      </c>
      <c r="H31" s="6">
        <f>Geldmenge!W141*J31/K31</f>
        <v>2.3733551270716489</v>
      </c>
      <c r="I31" s="8">
        <f t="shared" si="0"/>
        <v>1.5042391650454121</v>
      </c>
      <c r="J31" s="6">
        <f>Preise!C44</f>
        <v>38.03</v>
      </c>
      <c r="K31" s="6">
        <f>Geldmenge!I147</f>
        <v>162545.5</v>
      </c>
      <c r="L31" s="10">
        <f>Geldmenge!Q147</f>
        <v>0.10681024447031429</v>
      </c>
      <c r="M31" s="10">
        <f>Geldmenge!R147</f>
        <v>7.8229704110454046E-2</v>
      </c>
      <c r="N31" s="4"/>
      <c r="O31" s="4"/>
    </row>
    <row r="32" spans="2:15" x14ac:dyDescent="0.3">
      <c r="B32" s="11">
        <f t="shared" si="1"/>
        <v>5587.5</v>
      </c>
      <c r="C32" s="4">
        <f>Geldmenge!K41</f>
        <v>6131.6</v>
      </c>
      <c r="D32" s="4">
        <f>Geldmenge!L41</f>
        <v>7460.6</v>
      </c>
      <c r="E32" s="4">
        <f>Geldmenge!J41*Geldmenge!K$21</f>
        <v>8637.6455750000005</v>
      </c>
      <c r="F32" s="4"/>
      <c r="G32" s="9">
        <f t="shared" si="2"/>
        <v>8193.5</v>
      </c>
      <c r="H32" s="6">
        <f>Geldmenge!W142*J32/K32</f>
        <v>2.3271664024219381</v>
      </c>
      <c r="I32" s="8">
        <f t="shared" si="0"/>
        <v>1.4749646212533418</v>
      </c>
      <c r="J32" s="6">
        <f>Preise!C45</f>
        <v>41.47</v>
      </c>
      <c r="K32" s="6">
        <f>Geldmenge!I148</f>
        <v>180766.5</v>
      </c>
      <c r="L32" s="10">
        <f>Geldmenge!Q148</f>
        <v>9.0454904023139493E-2</v>
      </c>
      <c r="M32" s="10">
        <f>Geldmenge!R148</f>
        <v>0.11209784337308637</v>
      </c>
      <c r="N32" s="4"/>
      <c r="O32" s="4"/>
    </row>
    <row r="33" spans="2:15" x14ac:dyDescent="0.3">
      <c r="B33" s="11">
        <f t="shared" si="1"/>
        <v>5618</v>
      </c>
      <c r="C33" s="4">
        <f>Geldmenge!K42</f>
        <v>6231.5</v>
      </c>
      <c r="D33" s="4">
        <f>Geldmenge!L42</f>
        <v>7464.8</v>
      </c>
      <c r="E33" s="4">
        <f>Geldmenge!J42*Geldmenge!K$21</f>
        <v>8601.2254250000005</v>
      </c>
      <c r="F33" s="4"/>
      <c r="G33" s="9">
        <f t="shared" si="2"/>
        <v>8224</v>
      </c>
      <c r="H33" s="6">
        <f>Geldmenge!W143*J33/K33</f>
        <v>2.2363112598954609</v>
      </c>
      <c r="I33" s="8">
        <f t="shared" si="0"/>
        <v>1.7056611304287423</v>
      </c>
      <c r="J33" s="6">
        <f>Preise!C46</f>
        <v>53.92</v>
      </c>
      <c r="K33" s="6">
        <f>Geldmenge!I149</f>
        <v>203246.3</v>
      </c>
      <c r="L33" s="10">
        <f>Geldmenge!Q149</f>
        <v>0.30021702435495556</v>
      </c>
      <c r="M33" s="10">
        <f>Geldmenge!R149</f>
        <v>0.12435821902841515</v>
      </c>
      <c r="N33" s="4"/>
      <c r="O33" s="4"/>
    </row>
    <row r="34" spans="2:15" x14ac:dyDescent="0.3">
      <c r="B34" s="11">
        <f t="shared" si="1"/>
        <v>5648.5</v>
      </c>
      <c r="C34" s="4">
        <f>Geldmenge!K43</f>
        <v>6653.5</v>
      </c>
      <c r="D34" s="4">
        <f>Geldmenge!L43</f>
        <v>7851.2</v>
      </c>
      <c r="E34" s="4">
        <f>Geldmenge!J43*Geldmenge!K$21</f>
        <v>9117.1775500000003</v>
      </c>
      <c r="F34" s="4"/>
      <c r="G34" s="9">
        <f t="shared" si="2"/>
        <v>8254.5</v>
      </c>
      <c r="H34" s="6">
        <f>Geldmenge!W144*J34/K34</f>
        <v>1.6233799438896255</v>
      </c>
      <c r="I34" s="8">
        <f t="shared" si="0"/>
        <v>1.9743810128387347</v>
      </c>
      <c r="J34" s="6">
        <f>Preise!C47</f>
        <v>77.650000000000006</v>
      </c>
      <c r="K34" s="6">
        <f>Geldmenge!I150</f>
        <v>252857.60000000001</v>
      </c>
      <c r="L34" s="10">
        <f>Geldmenge!Q150</f>
        <v>0.44009643916913954</v>
      </c>
      <c r="M34" s="10">
        <f>Geldmenge!R150</f>
        <v>0.24409448044072635</v>
      </c>
      <c r="N34" s="4"/>
      <c r="O34" s="4"/>
    </row>
    <row r="35" spans="2:15" x14ac:dyDescent="0.3">
      <c r="B35" s="11">
        <f t="shared" si="1"/>
        <v>5679</v>
      </c>
      <c r="C35" s="4">
        <f>Geldmenge!K44</f>
        <v>5888</v>
      </c>
      <c r="D35" s="4">
        <f>Geldmenge!L44</f>
        <v>7483.2</v>
      </c>
      <c r="E35" s="4">
        <f>Geldmenge!J44*Geldmenge!K$21</f>
        <v>8752.9760500000011</v>
      </c>
      <c r="F35" s="4"/>
      <c r="G35" s="9">
        <f t="shared" si="2"/>
        <v>8285</v>
      </c>
      <c r="H35" s="6">
        <f>Geldmenge!W145*J35/K35</f>
        <v>2.8610230090575195</v>
      </c>
      <c r="I35" s="8">
        <f t="shared" si="0"/>
        <v>2.5749207081517684</v>
      </c>
      <c r="J35" s="6">
        <f>Preise!C48</f>
        <v>133.19</v>
      </c>
      <c r="K35" s="6">
        <f>Geldmenge!I151</f>
        <v>332562.5</v>
      </c>
      <c r="L35" s="10">
        <f>Geldmenge!Q151</f>
        <v>0.71526078557630379</v>
      </c>
      <c r="M35" s="10">
        <f>Geldmenge!R151</f>
        <v>0.31521654876104166</v>
      </c>
      <c r="N35" s="4"/>
      <c r="O35" s="4"/>
    </row>
    <row r="36" spans="2:15" x14ac:dyDescent="0.3">
      <c r="B36" s="11">
        <f t="shared" si="1"/>
        <v>5709.5</v>
      </c>
      <c r="C36" s="4">
        <f>Geldmenge!K45</f>
        <v>6021.6</v>
      </c>
      <c r="D36" s="4">
        <f>Geldmenge!L45</f>
        <v>7461.4</v>
      </c>
      <c r="E36" s="4">
        <f>Geldmenge!J45*Geldmenge!K$21</f>
        <v>8734.7659750000003</v>
      </c>
      <c r="F36" s="4"/>
      <c r="G36" s="9">
        <f t="shared" si="2"/>
        <v>8315.5</v>
      </c>
      <c r="H36" s="6">
        <f>Geldmenge!W146*J36/K36</f>
        <v>2.4717262267588622</v>
      </c>
      <c r="I36" s="8">
        <f t="shared" si="0"/>
        <v>2.927044215898654</v>
      </c>
      <c r="J36" s="6">
        <f>Preise!C49</f>
        <v>220.66</v>
      </c>
      <c r="K36" s="6">
        <f>Geldmenge!I152</f>
        <v>484685.3</v>
      </c>
      <c r="L36" s="10">
        <f>Geldmenge!Q152</f>
        <v>0.65673098580974543</v>
      </c>
      <c r="M36" s="10">
        <f>Geldmenge!R152</f>
        <v>0.45742619808306695</v>
      </c>
      <c r="N36" s="4"/>
      <c r="O36" s="4"/>
    </row>
    <row r="37" spans="2:15" x14ac:dyDescent="0.3">
      <c r="B37" s="11">
        <f t="shared" si="1"/>
        <v>5740</v>
      </c>
      <c r="C37" s="4">
        <f>Geldmenge!K46</f>
        <v>6507.6</v>
      </c>
      <c r="D37" s="4">
        <f>Geldmenge!L46</f>
        <v>8090.8</v>
      </c>
      <c r="E37" s="4">
        <f>Geldmenge!J46*Geldmenge!K$21</f>
        <v>9347.8385000000017</v>
      </c>
      <c r="F37" s="4"/>
      <c r="G37" s="9">
        <f t="shared" si="2"/>
        <v>8346</v>
      </c>
      <c r="H37" s="6">
        <f>Geldmenge!W147*J37/K37</f>
        <v>2.8161497533930775</v>
      </c>
      <c r="I37" s="8">
        <f t="shared" si="0"/>
        <v>3.7272570265496623</v>
      </c>
      <c r="J37" s="6">
        <f>Preise!C50</f>
        <v>446.1</v>
      </c>
      <c r="K37" s="6">
        <f>Geldmenge!I153</f>
        <v>769499.6</v>
      </c>
      <c r="L37" s="10">
        <f>Geldmenge!Q153</f>
        <v>1.021662285869664</v>
      </c>
      <c r="M37" s="10">
        <f>Geldmenge!R153</f>
        <v>0.5876272707259742</v>
      </c>
      <c r="N37" s="4"/>
      <c r="O37" s="4"/>
    </row>
    <row r="38" spans="2:15" x14ac:dyDescent="0.3">
      <c r="B38" s="11">
        <f t="shared" ref="B38:B69" si="3">+B37+30.5</f>
        <v>5770.5</v>
      </c>
      <c r="C38" s="4">
        <f>Geldmenge!K47</f>
        <v>6256.6</v>
      </c>
      <c r="D38" s="4">
        <f>Geldmenge!L47</f>
        <v>7869.5</v>
      </c>
      <c r="E38" s="4">
        <f>Geldmenge!J47*Geldmenge!K$21</f>
        <v>9098.9674750000013</v>
      </c>
      <c r="F38" s="4"/>
      <c r="G38" s="9">
        <f t="shared" si="2"/>
        <v>8376.5</v>
      </c>
      <c r="H38" s="6">
        <f>Geldmenge!W148*J38/K38</f>
        <v>3.7028100679710994</v>
      </c>
      <c r="I38" s="8">
        <f t="shared" si="0"/>
        <v>3.4005398583408071</v>
      </c>
      <c r="J38" s="6">
        <f>Preise!C51</f>
        <v>685.06</v>
      </c>
      <c r="K38" s="6">
        <f>Geldmenge!I154</f>
        <v>1295228.1000000001</v>
      </c>
      <c r="L38" s="10">
        <f>Geldmenge!Q154</f>
        <v>0.53566464918179757</v>
      </c>
      <c r="M38" s="10">
        <f>Geldmenge!R154</f>
        <v>0.68320828236947762</v>
      </c>
      <c r="N38" s="4"/>
      <c r="O38" s="4"/>
    </row>
    <row r="39" spans="2:15" x14ac:dyDescent="0.3">
      <c r="B39" s="11">
        <f t="shared" si="3"/>
        <v>5801</v>
      </c>
      <c r="C39" s="4">
        <f>Geldmenge!K48</f>
        <v>6255.8</v>
      </c>
      <c r="D39" s="4">
        <f>Geldmenge!L48</f>
        <v>7725.6</v>
      </c>
      <c r="E39" s="4">
        <f>Geldmenge!J48*Geldmenge!K$21</f>
        <v>9111.1075249999994</v>
      </c>
      <c r="F39" s="4"/>
      <c r="G39" s="9">
        <f t="shared" si="2"/>
        <v>8407</v>
      </c>
      <c r="H39" s="6">
        <f>Geldmenge!W149*J39/K39</f>
        <v>2.7215198014704591</v>
      </c>
      <c r="I39" s="8">
        <f t="shared" si="0"/>
        <v>3.6020115019461976</v>
      </c>
      <c r="J39" s="6">
        <f>Preise!C55</f>
        <v>1120.27</v>
      </c>
      <c r="K39" s="6">
        <f>Geldmenge!I158</f>
        <v>1999600</v>
      </c>
      <c r="L39" s="10">
        <f>Geldmenge!Q158</f>
        <v>0.63528742007999317</v>
      </c>
      <c r="M39" s="10">
        <f>Geldmenge!R158</f>
        <v>0.54382073705782008</v>
      </c>
      <c r="N39" s="4"/>
      <c r="O39" s="4"/>
    </row>
    <row r="40" spans="2:15" x14ac:dyDescent="0.3">
      <c r="B40" s="11">
        <f t="shared" si="3"/>
        <v>5831.5</v>
      </c>
      <c r="C40" s="4">
        <f>Geldmenge!K49</f>
        <v>6850.8</v>
      </c>
      <c r="D40" s="4">
        <f>Geldmenge!L49</f>
        <v>8176.8</v>
      </c>
      <c r="E40" s="4">
        <f>Geldmenge!J49*Geldmenge!K$21</f>
        <v>10051.9614</v>
      </c>
      <c r="F40" s="4"/>
      <c r="G40" s="9">
        <f t="shared" si="2"/>
        <v>8437.5</v>
      </c>
      <c r="H40" s="6">
        <f>Geldmenge!W150*J40/K40</f>
        <v>5.5527025459888995</v>
      </c>
      <c r="I40" s="8">
        <f t="shared" si="0"/>
        <v>4.8052233571057812</v>
      </c>
      <c r="J40" s="6">
        <f>Preise!C56</f>
        <v>2643</v>
      </c>
      <c r="K40" s="6">
        <f>Geldmenge!I159</f>
        <v>3536300</v>
      </c>
      <c r="L40" s="10">
        <f>Geldmenge!Q159</f>
        <v>1.359252680157462</v>
      </c>
      <c r="M40" s="10">
        <f>Geldmenge!R159</f>
        <v>0.76850370074014807</v>
      </c>
      <c r="N40" s="4"/>
      <c r="O40" s="4"/>
    </row>
    <row r="41" spans="2:15" x14ac:dyDescent="0.3">
      <c r="B41" s="11">
        <f t="shared" si="3"/>
        <v>5862</v>
      </c>
      <c r="C41" s="4">
        <f>Geldmenge!K53</f>
        <v>6433.5</v>
      </c>
      <c r="D41" s="4">
        <f>Geldmenge!L53</f>
        <v>7494.8</v>
      </c>
      <c r="E41" s="4">
        <f>Geldmenge!J53*Geldmenge!K$21</f>
        <v>9542.0793000000012</v>
      </c>
      <c r="F41" s="4"/>
      <c r="G41" s="9">
        <f t="shared" si="2"/>
        <v>8468</v>
      </c>
      <c r="H41" s="6">
        <f>Geldmenge!W151*J41/K41</f>
        <v>5.3702287950321521</v>
      </c>
      <c r="I41" s="8">
        <f t="shared" si="0"/>
        <v>3.3104150106362606</v>
      </c>
      <c r="J41" s="6">
        <f>Preise!C57</f>
        <v>2854</v>
      </c>
      <c r="K41" s="6">
        <f>Geldmenge!I160</f>
        <v>5542900</v>
      </c>
      <c r="L41" s="10">
        <f>Geldmenge!Q160</f>
        <v>7.9833522512296584E-2</v>
      </c>
      <c r="M41" s="10">
        <f>Geldmenge!R160</f>
        <v>0.56742923394508393</v>
      </c>
      <c r="N41" s="4"/>
      <c r="O41" s="4"/>
    </row>
    <row r="42" spans="2:15" x14ac:dyDescent="0.3">
      <c r="B42" s="11">
        <f t="shared" si="3"/>
        <v>5892.5</v>
      </c>
      <c r="C42" s="4">
        <f>Geldmenge!K54</f>
        <v>6420.6</v>
      </c>
      <c r="D42" s="4">
        <f>Geldmenge!L54</f>
        <v>7494.1</v>
      </c>
      <c r="E42" s="4">
        <f>Geldmenge!J54*Geldmenge!K$21</f>
        <v>9590.6395000000011</v>
      </c>
      <c r="F42" s="4"/>
      <c r="G42" s="9">
        <f t="shared" si="2"/>
        <v>8498.5</v>
      </c>
      <c r="H42" s="6">
        <f>Geldmenge!W152*J42/K42</f>
        <v>4.1537170255886817</v>
      </c>
      <c r="I42" s="8">
        <f t="shared" si="0"/>
        <v>2.8756502484844728</v>
      </c>
      <c r="J42" s="6">
        <f>Preise!C58</f>
        <v>2954</v>
      </c>
      <c r="K42" s="6">
        <f>Geldmenge!I161</f>
        <v>6604500</v>
      </c>
      <c r="L42" s="10">
        <f>Geldmenge!Q161</f>
        <v>3.5038542396636396E-2</v>
      </c>
      <c r="M42" s="10">
        <f>Geldmenge!R161</f>
        <v>0.19152429233794588</v>
      </c>
      <c r="N42" s="4"/>
      <c r="O42" s="4"/>
    </row>
    <row r="43" spans="2:15" x14ac:dyDescent="0.3">
      <c r="B43" s="11">
        <f t="shared" si="3"/>
        <v>5923</v>
      </c>
      <c r="C43" s="4">
        <f>Geldmenge!K55</f>
        <v>6871.3</v>
      </c>
      <c r="D43" s="4">
        <f>Geldmenge!L55</f>
        <v>7636</v>
      </c>
      <c r="E43" s="4">
        <f>Geldmenge!J55*Geldmenge!K$21</f>
        <v>10088.38155</v>
      </c>
      <c r="F43" s="4"/>
      <c r="G43" s="9">
        <f t="shared" si="2"/>
        <v>8529</v>
      </c>
      <c r="H43" s="6">
        <f>Geldmenge!W153*J43/K43</f>
        <v>2.7122212575785376</v>
      </c>
      <c r="I43" s="8">
        <f t="shared" si="0"/>
        <v>2.838371083512425</v>
      </c>
      <c r="J43" s="6">
        <f>Preise!C59</f>
        <v>3816</v>
      </c>
      <c r="K43" s="6">
        <f>Geldmenge!I162</f>
        <v>8643800</v>
      </c>
      <c r="L43" s="10">
        <f>Geldmenge!Q162</f>
        <v>0.29180771834800279</v>
      </c>
      <c r="M43" s="10">
        <f>Geldmenge!R162</f>
        <v>0.30877432053902631</v>
      </c>
      <c r="N43" s="4"/>
      <c r="O43" s="4"/>
    </row>
    <row r="44" spans="2:15" x14ac:dyDescent="0.3">
      <c r="B44" s="11">
        <f t="shared" si="3"/>
        <v>5953.5</v>
      </c>
      <c r="C44" s="4">
        <f>Geldmenge!K56</f>
        <v>6561.6</v>
      </c>
      <c r="D44" s="4">
        <f>Geldmenge!L56</f>
        <v>7471.5</v>
      </c>
      <c r="E44" s="4">
        <f>Geldmenge!J56*Geldmenge!K$21</f>
        <v>9699.8999500000009</v>
      </c>
      <c r="F44" s="4"/>
      <c r="G44" s="9">
        <f t="shared" si="2"/>
        <v>8559.5</v>
      </c>
      <c r="H44" s="6">
        <f>Geldmenge!W154*J44/K44</f>
        <v>2.3879681624830069</v>
      </c>
      <c r="I44" s="8">
        <f t="shared" si="0"/>
        <v>2.8278570345193526</v>
      </c>
      <c r="J44" s="6">
        <f>Preise!C60</f>
        <v>7650</v>
      </c>
      <c r="K44" s="6">
        <f>Geldmenge!I163</f>
        <v>17392800</v>
      </c>
      <c r="L44" s="10">
        <f>Geldmenge!Q163</f>
        <v>1.0047169811320753</v>
      </c>
      <c r="M44" s="10">
        <f>Geldmenge!R163</f>
        <v>1.0121705731275594</v>
      </c>
      <c r="N44" s="4"/>
      <c r="O44" s="4"/>
    </row>
    <row r="45" spans="2:15" x14ac:dyDescent="0.3">
      <c r="B45" s="11">
        <f t="shared" si="3"/>
        <v>5984</v>
      </c>
      <c r="C45" s="4">
        <f>Geldmenge!K57</f>
        <v>6482.3</v>
      </c>
      <c r="D45" s="4">
        <f>Geldmenge!L57</f>
        <v>7802.7</v>
      </c>
      <c r="E45" s="4">
        <f>Geldmenge!J57*Geldmenge!K$21</f>
        <v>9693.829925</v>
      </c>
      <c r="F45" s="4"/>
      <c r="G45" s="9">
        <f t="shared" si="2"/>
        <v>8590</v>
      </c>
      <c r="H45" s="6">
        <f>Geldmenge!W155*J45/K45</f>
        <v>7.1082912804235061</v>
      </c>
      <c r="I45" s="8">
        <f t="shared" si="0"/>
        <v>5.5150535796389315</v>
      </c>
      <c r="J45" s="6">
        <f>Preise!C61</f>
        <v>37651</v>
      </c>
      <c r="K45" s="6">
        <f>Geldmenge!I164</f>
        <v>43892700</v>
      </c>
      <c r="L45" s="10">
        <f>Geldmenge!Q164</f>
        <v>3.9216993464052283</v>
      </c>
      <c r="M45" s="10">
        <f>Geldmenge!R164</f>
        <v>1.5236132192631433</v>
      </c>
      <c r="N45" s="4"/>
      <c r="O45" s="4"/>
    </row>
    <row r="46" spans="2:15" x14ac:dyDescent="0.3">
      <c r="B46" s="11">
        <f t="shared" si="3"/>
        <v>6014.5</v>
      </c>
      <c r="C46" s="4">
        <f>Geldmenge!K58</f>
        <v>6850.8</v>
      </c>
      <c r="D46" s="4">
        <f>Geldmenge!L58</f>
        <v>8151.6</v>
      </c>
      <c r="E46" s="4">
        <f>Geldmenge!J58*Geldmenge!K$21</f>
        <v>10300.832425000001</v>
      </c>
      <c r="F46" s="4"/>
      <c r="G46" s="9">
        <f t="shared" si="2"/>
        <v>8620.5</v>
      </c>
      <c r="H46" s="6">
        <f>Geldmenge!W156*J46/K46</f>
        <v>8.6384977295852785</v>
      </c>
      <c r="I46" s="8">
        <f t="shared" si="0"/>
        <v>5.6338028671208376</v>
      </c>
      <c r="J46" s="6">
        <f>Preise!C62</f>
        <v>586045</v>
      </c>
      <c r="K46" s="6">
        <f>Geldmenge!I165</f>
        <v>668797800</v>
      </c>
      <c r="L46" s="10">
        <f>Geldmenge!Q165</f>
        <v>14.565190831584818</v>
      </c>
      <c r="M46" s="10">
        <f>Geldmenge!R165</f>
        <v>14.237107765072551</v>
      </c>
      <c r="N46" s="4"/>
      <c r="O46" s="4"/>
    </row>
    <row r="47" spans="2:15" x14ac:dyDescent="0.3">
      <c r="B47" s="11">
        <f t="shared" si="3"/>
        <v>6045</v>
      </c>
      <c r="C47" s="4">
        <f>Geldmenge!K59</f>
        <v>6331.3</v>
      </c>
      <c r="D47" s="4">
        <f>Geldmenge!L59</f>
        <v>7696.3</v>
      </c>
      <c r="E47" s="4">
        <f>Geldmenge!J59*Geldmenge!K$21</f>
        <v>10064.10145</v>
      </c>
      <c r="F47" s="4"/>
      <c r="G47" s="9">
        <f t="shared" si="2"/>
        <v>8651</v>
      </c>
      <c r="H47" s="6">
        <f>Geldmenge!W157*J47/K47</f>
        <v>6.2978151947028502</v>
      </c>
      <c r="I47" s="8">
        <f t="shared" si="0"/>
        <v>3.4144781176099825</v>
      </c>
      <c r="J47" s="6">
        <f>Preise!C63</f>
        <v>15000000</v>
      </c>
      <c r="K47" s="6">
        <f>Geldmenge!I166</f>
        <v>28244405800</v>
      </c>
      <c r="L47" s="10">
        <f>Geldmenge!Q166</f>
        <v>24.595304114871723</v>
      </c>
      <c r="M47" s="10">
        <f>Geldmenge!R166</f>
        <v>41.231606922151954</v>
      </c>
      <c r="N47" s="4"/>
      <c r="O47" s="4"/>
    </row>
    <row r="48" spans="2:15" x14ac:dyDescent="0.3">
      <c r="B48" s="11">
        <f t="shared" si="3"/>
        <v>6075.5</v>
      </c>
      <c r="C48" s="4">
        <f>Geldmenge!K60</f>
        <v>6568.7</v>
      </c>
      <c r="D48" s="4">
        <f>Geldmenge!L60</f>
        <v>7798.3</v>
      </c>
      <c r="E48" s="4">
        <f>Geldmenge!J60*Geldmenge!K$21</f>
        <v>10349.392625000002</v>
      </c>
      <c r="F48" s="4"/>
      <c r="G48" s="9">
        <f t="shared" si="2"/>
        <v>8681.5</v>
      </c>
      <c r="H48" s="6">
        <f>Geldmenge!W158*J48/K48</f>
        <v>16.47801923074843</v>
      </c>
      <c r="I48" s="8">
        <f t="shared" si="0"/>
        <v>9.386213485869364</v>
      </c>
      <c r="J48" s="2">
        <f>Preise!C65*1000000</f>
        <v>3657000000</v>
      </c>
      <c r="K48" s="2">
        <f>Geldmenge!I168</f>
        <v>2504955700000</v>
      </c>
      <c r="L48" s="10">
        <f>Geldmenge!Q168</f>
        <v>242.79999999999998</v>
      </c>
      <c r="M48" s="10">
        <f>Geldmenge!R168</f>
        <v>87.688560762712171</v>
      </c>
      <c r="N48" s="4"/>
      <c r="O48" s="4"/>
    </row>
    <row r="49" spans="2:15" x14ac:dyDescent="0.3">
      <c r="B49" s="11">
        <f t="shared" si="3"/>
        <v>6106</v>
      </c>
      <c r="C49" s="4">
        <f>Geldmenge!K61</f>
        <v>7146.6</v>
      </c>
      <c r="D49" s="4">
        <f>Geldmenge!L61</f>
        <v>8009.9</v>
      </c>
      <c r="E49" s="4">
        <f>Geldmenge!J61*Geldmenge!K$21</f>
        <v>10944.255075000001</v>
      </c>
      <c r="F49" s="4"/>
      <c r="G49" s="9">
        <f t="shared" si="2"/>
        <v>8712</v>
      </c>
      <c r="H49" s="6">
        <f>Geldmenge!W159*J49/K49</f>
        <v>38.218955000607465</v>
      </c>
      <c r="I49" s="8">
        <f t="shared" si="0"/>
        <v>10.551245245566488</v>
      </c>
      <c r="J49" s="2">
        <f>Preise!C66*1000000</f>
        <v>657000000000</v>
      </c>
      <c r="K49" s="2">
        <f>Geldmenge!I169</f>
        <v>400338326400000</v>
      </c>
      <c r="L49" s="10">
        <f>Geldmenge!Q169</f>
        <v>178.65545529122232</v>
      </c>
      <c r="M49" s="10">
        <f>Geldmenge!R169</f>
        <v>158.81852549328516</v>
      </c>
      <c r="N49" s="4"/>
      <c r="O49" s="4"/>
    </row>
    <row r="50" spans="2:15" x14ac:dyDescent="0.3">
      <c r="B50" s="11">
        <f t="shared" si="3"/>
        <v>6136.5</v>
      </c>
      <c r="C50" s="4">
        <f>Geldmenge!K62</f>
        <v>7228.8</v>
      </c>
      <c r="D50" s="4">
        <f>Geldmenge!L62</f>
        <v>8081.1</v>
      </c>
      <c r="E50" s="4">
        <f>Geldmenge!J62*Geldmenge!K$21</f>
        <v>10968.535175000001</v>
      </c>
      <c r="F50" s="4"/>
      <c r="G50" s="9">
        <f t="shared" si="2"/>
        <v>8742.5</v>
      </c>
      <c r="H50" s="6">
        <f>Geldmenge!W160*J50/K50</f>
        <v>55.969336161231091</v>
      </c>
      <c r="I50" s="8">
        <f t="shared" si="0"/>
        <v>16.145000815739749</v>
      </c>
      <c r="J50" s="2">
        <f>Preise!C67*1000000</f>
        <v>1247000000000</v>
      </c>
      <c r="K50" s="2">
        <f>Geldmenge!I170</f>
        <v>496585345900000</v>
      </c>
      <c r="L50" s="10">
        <f>Geldmenge!Q170</f>
        <v>0.89802130898021315</v>
      </c>
      <c r="M50" s="10">
        <f>Geldmenge!R170</f>
        <v>0.24041420257083845</v>
      </c>
      <c r="N50" s="4"/>
      <c r="O50" s="4"/>
    </row>
    <row r="51" spans="2:15" x14ac:dyDescent="0.3">
      <c r="B51" s="11">
        <f t="shared" si="3"/>
        <v>6167</v>
      </c>
      <c r="C51" s="4">
        <f>Geldmenge!K63</f>
        <v>7500.1</v>
      </c>
      <c r="D51" s="4">
        <f>Geldmenge!L63</f>
        <v>8181.4</v>
      </c>
      <c r="E51" s="4">
        <f>Geldmenge!J63*Geldmenge!K$21</f>
        <v>11259.896375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x14ac:dyDescent="0.3">
      <c r="B52" s="11">
        <f t="shared" si="3"/>
        <v>6197.5</v>
      </c>
      <c r="C52" s="4">
        <f>Geldmenge!K64</f>
        <v>8209.6</v>
      </c>
      <c r="D52" s="4">
        <f>Geldmenge!L64</f>
        <v>9041.4</v>
      </c>
      <c r="E52" s="4">
        <f>Geldmenge!J64*Geldmenge!K$21</f>
        <v>12680.282225000001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 x14ac:dyDescent="0.3">
      <c r="B53" s="11">
        <f t="shared" si="3"/>
        <v>6228</v>
      </c>
      <c r="C53" s="4">
        <f>Geldmenge!K68</f>
        <v>7857.9</v>
      </c>
      <c r="D53" s="4">
        <f>Geldmenge!L68</f>
        <v>8860.7999999999993</v>
      </c>
      <c r="E53" s="4">
        <f>Geldmenge!J68*Geldmenge!K$21</f>
        <v>12218.960325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 x14ac:dyDescent="0.3">
      <c r="B54" s="11">
        <f t="shared" si="3"/>
        <v>6258.5</v>
      </c>
      <c r="C54" s="4">
        <f>Geldmenge!K69</f>
        <v>8097</v>
      </c>
      <c r="D54" s="4">
        <f>Geldmenge!L69</f>
        <v>9099</v>
      </c>
      <c r="E54" s="4">
        <f>Geldmenge!J69*Geldmenge!K$21</f>
        <v>12722.772400000002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 x14ac:dyDescent="0.3">
      <c r="B55" s="11">
        <f t="shared" si="3"/>
        <v>6289</v>
      </c>
      <c r="C55" s="4">
        <f>Geldmenge!K70</f>
        <v>8561.6</v>
      </c>
      <c r="D55" s="4">
        <f>Geldmenge!L70</f>
        <v>9772.2999999999993</v>
      </c>
      <c r="E55" s="4">
        <f>Geldmenge!J70*Geldmenge!K$21</f>
        <v>13542.225775000001</v>
      </c>
      <c r="F55" s="4"/>
      <c r="G55" s="4"/>
      <c r="L55" s="3" t="s">
        <v>125</v>
      </c>
      <c r="M55" s="3" t="str">
        <f>Geldmenge!U113</f>
        <v>Reallöhne</v>
      </c>
      <c r="N55" s="4"/>
      <c r="O55" s="4"/>
    </row>
    <row r="56" spans="2:15" x14ac:dyDescent="0.3">
      <c r="B56" s="11">
        <f t="shared" si="3"/>
        <v>6319.5</v>
      </c>
      <c r="C56" s="4">
        <f>Geldmenge!K71</f>
        <v>8228.7000000000007</v>
      </c>
      <c r="D56" s="4">
        <f>Geldmenge!L71</f>
        <v>8628.6</v>
      </c>
      <c r="E56" s="4">
        <f>Geldmenge!J71*Geldmenge!K$21</f>
        <v>13311.564825000001</v>
      </c>
      <c r="F56" s="4"/>
      <c r="G56" s="4"/>
      <c r="K56" s="9">
        <f>Geldmenge!S147</f>
        <v>8346</v>
      </c>
      <c r="L56" s="3">
        <f>Geldmenge!T147</f>
        <v>-0.10526315789473684</v>
      </c>
      <c r="M56" s="3">
        <f>Geldmenge!U147</f>
        <v>-6.6135458167330685E-2</v>
      </c>
      <c r="N56" s="4"/>
      <c r="O56" s="4"/>
    </row>
    <row r="57" spans="2:15" x14ac:dyDescent="0.3">
      <c r="B57" s="11">
        <f t="shared" si="3"/>
        <v>6350</v>
      </c>
      <c r="C57" s="4">
        <f>Geldmenge!K72</f>
        <v>8247</v>
      </c>
      <c r="D57" s="4">
        <f>Geldmenge!L72</f>
        <v>8601.4</v>
      </c>
      <c r="E57" s="4">
        <f>Geldmenge!J72*Geldmenge!K$21</f>
        <v>13408.685225000001</v>
      </c>
      <c r="F57" s="4"/>
      <c r="G57" s="4"/>
      <c r="K57" s="9">
        <f>Geldmenge!S148</f>
        <v>8376.5</v>
      </c>
      <c r="L57" s="3">
        <f>Geldmenge!T148</f>
        <v>0.44117647058823506</v>
      </c>
      <c r="M57" s="3">
        <f>Geldmenge!U148</f>
        <v>0.21075085324232079</v>
      </c>
      <c r="N57" s="4"/>
      <c r="O57" s="4"/>
    </row>
    <row r="58" spans="2:15" x14ac:dyDescent="0.3">
      <c r="B58" s="11">
        <f t="shared" si="3"/>
        <v>6380.5</v>
      </c>
      <c r="C58" s="4">
        <f>Geldmenge!K73</f>
        <v>8668</v>
      </c>
      <c r="D58" s="4">
        <f>Geldmenge!L73</f>
        <v>8396.5</v>
      </c>
      <c r="E58" s="4">
        <f>Geldmenge!J73*Geldmenge!K$21</f>
        <v>14203.8585</v>
      </c>
      <c r="F58" s="4"/>
      <c r="G58" s="4"/>
      <c r="K58" s="9">
        <f>Geldmenge!S149</f>
        <v>8407</v>
      </c>
      <c r="L58" s="3">
        <f>Geldmenge!T149</f>
        <v>-0.30612244897959173</v>
      </c>
      <c r="M58" s="3">
        <f>Geldmenge!U149</f>
        <v>-0.20859760394644111</v>
      </c>
      <c r="N58" s="4"/>
      <c r="O58" s="4"/>
    </row>
    <row r="59" spans="2:15" x14ac:dyDescent="0.3">
      <c r="B59" s="11">
        <f t="shared" si="3"/>
        <v>6411</v>
      </c>
      <c r="C59" s="4">
        <f>Geldmenge!K74</f>
        <v>8481.7999999999993</v>
      </c>
      <c r="D59" s="4">
        <f>Geldmenge!L74</f>
        <v>8531.7000000000007</v>
      </c>
      <c r="E59" s="4">
        <f>Geldmenge!J74*Geldmenge!K$21</f>
        <v>14513.429775000001</v>
      </c>
      <c r="F59" s="4"/>
      <c r="G59" s="4"/>
      <c r="K59" s="9">
        <f>Geldmenge!S150</f>
        <v>8437.5</v>
      </c>
      <c r="L59" s="3">
        <f>Geldmenge!T150</f>
        <v>0.52941176470588225</v>
      </c>
      <c r="M59" s="3">
        <f>Geldmenge!U150</f>
        <v>0.29741763134461241</v>
      </c>
      <c r="N59" s="4"/>
      <c r="O59" s="4"/>
    </row>
    <row r="60" spans="2:15" x14ac:dyDescent="0.3">
      <c r="B60" s="11">
        <f t="shared" si="3"/>
        <v>6441.5</v>
      </c>
      <c r="C60" s="4">
        <f>Geldmenge!K75</f>
        <v>7599.4</v>
      </c>
      <c r="D60" s="4">
        <f>Geldmenge!L75</f>
        <v>9008.4</v>
      </c>
      <c r="E60" s="4">
        <f>Geldmenge!J75*Geldmenge!K$21</f>
        <v>15302.533025000001</v>
      </c>
      <c r="F60" s="4"/>
      <c r="G60" s="4"/>
      <c r="K60" s="9">
        <f>Geldmenge!S151</f>
        <v>8468</v>
      </c>
      <c r="L60" s="3">
        <f>Geldmenge!T151</f>
        <v>0.40384615384615374</v>
      </c>
      <c r="M60" s="3">
        <f>Geldmenge!U151</f>
        <v>0.24021962937542907</v>
      </c>
      <c r="N60" s="4"/>
      <c r="O60" s="4"/>
    </row>
    <row r="61" spans="2:15" x14ac:dyDescent="0.3">
      <c r="B61" s="11">
        <f t="shared" si="3"/>
        <v>6472</v>
      </c>
      <c r="C61" s="4">
        <f>Geldmenge!K76</f>
        <v>8344.1</v>
      </c>
      <c r="D61" s="4">
        <f>Geldmenge!L76</f>
        <v>9608.4</v>
      </c>
      <c r="E61" s="4">
        <f>Geldmenge!J76*Geldmenge!K$21</f>
        <v>16486.187900000004</v>
      </c>
      <c r="F61" s="4"/>
      <c r="G61" s="4"/>
      <c r="K61" s="9">
        <f>Geldmenge!S152</f>
        <v>8498.5</v>
      </c>
      <c r="L61" s="3">
        <f>Geldmenge!T152</f>
        <v>-0.1095890410958904</v>
      </c>
      <c r="M61" s="3">
        <f>Geldmenge!U152</f>
        <v>-5.8660763696734897E-2</v>
      </c>
      <c r="N61" s="4"/>
      <c r="O61" s="4"/>
    </row>
    <row r="62" spans="2:15" x14ac:dyDescent="0.3">
      <c r="B62" s="11">
        <f t="shared" si="3"/>
        <v>6502.5</v>
      </c>
      <c r="C62" s="4">
        <f>Geldmenge!K77</f>
        <v>8459.5</v>
      </c>
      <c r="D62" s="4">
        <f>Geldmenge!L77</f>
        <v>9702.1</v>
      </c>
      <c r="E62" s="4">
        <f>Geldmenge!J77*Geldmenge!K$21</f>
        <v>16844.319375000003</v>
      </c>
      <c r="F62" s="4"/>
      <c r="G62" s="4"/>
      <c r="K62" s="9">
        <f>Geldmenge!S153</f>
        <v>8529</v>
      </c>
      <c r="L62" s="3">
        <f>Geldmenge!T153</f>
        <v>-0.33846153846153848</v>
      </c>
      <c r="M62" s="3">
        <f>Geldmenge!U153</f>
        <v>-0.12228101116989998</v>
      </c>
      <c r="N62" s="4"/>
      <c r="O62" s="4"/>
    </row>
    <row r="63" spans="2:15" x14ac:dyDescent="0.3">
      <c r="B63" s="11">
        <f t="shared" si="3"/>
        <v>6533</v>
      </c>
      <c r="C63" s="4">
        <f>Geldmenge!K78</f>
        <v>8548.7000000000007</v>
      </c>
      <c r="D63" s="4">
        <f>Geldmenge!L78</f>
        <v>10400.200000000001</v>
      </c>
      <c r="E63" s="4">
        <f>Geldmenge!J78*Geldmenge!K$21</f>
        <v>17190.310799999999</v>
      </c>
      <c r="F63" s="4"/>
      <c r="G63" s="4"/>
      <c r="K63" s="9">
        <f>Geldmenge!S154</f>
        <v>8559.5</v>
      </c>
      <c r="L63" s="3">
        <f>Geldmenge!T154</f>
        <v>-0.11627906976744184</v>
      </c>
      <c r="M63" s="3">
        <f>Geldmenge!U154</f>
        <v>-1.3395847287341889E-3</v>
      </c>
      <c r="N63" s="4"/>
      <c r="O63" s="4"/>
    </row>
    <row r="64" spans="2:15" x14ac:dyDescent="0.3">
      <c r="B64" s="11">
        <f t="shared" si="3"/>
        <v>6563.5</v>
      </c>
      <c r="C64" s="4">
        <f>Geldmenge!K79</f>
        <v>9160</v>
      </c>
      <c r="D64" s="4">
        <f>Geldmenge!L79</f>
        <v>13682.4</v>
      </c>
      <c r="E64" s="4">
        <f>Geldmenge!J79*Geldmenge!K$21</f>
        <v>18458.946025000001</v>
      </c>
      <c r="F64" s="4"/>
      <c r="G64" s="4"/>
      <c r="K64" s="9">
        <f>Geldmenge!S155</f>
        <v>8590</v>
      </c>
      <c r="L64" s="3">
        <f>Geldmenge!T155</f>
        <v>0.52631578947368407</v>
      </c>
      <c r="M64" s="3">
        <f>Geldmenge!U155</f>
        <v>-0.26224010731052982</v>
      </c>
      <c r="N64" s="4"/>
      <c r="O64" s="4"/>
    </row>
    <row r="65" spans="2:15" x14ac:dyDescent="0.3">
      <c r="B65" s="11">
        <f t="shared" si="3"/>
        <v>6594</v>
      </c>
      <c r="C65" s="4">
        <f>Geldmenge!K83</f>
        <v>8906.5</v>
      </c>
      <c r="D65" s="4">
        <f>Geldmenge!L83</f>
        <v>14525.9</v>
      </c>
      <c r="E65" s="4">
        <f>Geldmenge!J83*Geldmenge!K$21</f>
        <v>18027.974250000003</v>
      </c>
      <c r="F65" s="4"/>
      <c r="G65" s="4"/>
      <c r="K65" s="9">
        <f>Geldmenge!S156</f>
        <v>8620.5</v>
      </c>
      <c r="L65" s="3">
        <f>Geldmenge!T156</f>
        <v>0.18965517241379315</v>
      </c>
      <c r="M65" s="3">
        <f>Geldmenge!U156</f>
        <v>0.39636363636363647</v>
      </c>
      <c r="N65" s="4"/>
      <c r="O65" s="4"/>
    </row>
    <row r="66" spans="2:15" x14ac:dyDescent="0.3">
      <c r="B66" s="11">
        <f t="shared" si="3"/>
        <v>6624.5</v>
      </c>
      <c r="C66" s="4">
        <f>Geldmenge!K84</f>
        <v>9372.5</v>
      </c>
      <c r="D66" s="4">
        <f>Geldmenge!L84</f>
        <v>14678.1</v>
      </c>
      <c r="E66" s="4">
        <f>Geldmenge!J84*Geldmenge!K$21</f>
        <v>18434.665925000001</v>
      </c>
      <c r="F66" s="4"/>
      <c r="G66" s="4"/>
      <c r="K66" s="9">
        <f>Geldmenge!S157</f>
        <v>8651</v>
      </c>
      <c r="L66" s="3">
        <f>Geldmenge!T157</f>
        <v>0.20289855072463769</v>
      </c>
      <c r="M66" s="3">
        <f>Geldmenge!U157</f>
        <v>-9.2447916666666741E-2</v>
      </c>
      <c r="N66" s="4"/>
      <c r="O66" s="4"/>
    </row>
    <row r="67" spans="2:15" x14ac:dyDescent="0.3">
      <c r="B67" s="11">
        <f t="shared" si="3"/>
        <v>6655</v>
      </c>
      <c r="C67" s="4">
        <f>Geldmenge!K85</f>
        <v>9953.6</v>
      </c>
      <c r="D67" s="4">
        <f>Geldmenge!L85</f>
        <v>15773.2</v>
      </c>
      <c r="E67" s="4">
        <f>Geldmenge!J85*Geldmenge!K$21</f>
        <v>19557.620550000003</v>
      </c>
      <c r="F67" s="4"/>
      <c r="G67" s="4"/>
      <c r="K67" s="9">
        <f>Geldmenge!S158</f>
        <v>8681.5</v>
      </c>
      <c r="L67" s="3">
        <f>Geldmenge!T158</f>
        <v>-4.8192771084337283E-2</v>
      </c>
      <c r="M67" s="3">
        <f>Geldmenge!U158</f>
        <v>-0.16212338593974185</v>
      </c>
      <c r="N67" s="4"/>
      <c r="O67" s="4"/>
    </row>
    <row r="68" spans="2:15" x14ac:dyDescent="0.3">
      <c r="B68" s="11">
        <f t="shared" si="3"/>
        <v>6685.5</v>
      </c>
      <c r="C68" s="4">
        <f>Geldmenge!K86</f>
        <v>9542.1</v>
      </c>
      <c r="D68" s="4">
        <f>Geldmenge!L86</f>
        <v>15872.2</v>
      </c>
      <c r="E68" s="4">
        <f>Geldmenge!J86*Geldmenge!K$21</f>
        <v>19333.029625000003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15" x14ac:dyDescent="0.3">
      <c r="B69" s="11">
        <f t="shared" si="3"/>
        <v>6716</v>
      </c>
      <c r="C69" s="4">
        <f>Geldmenge!K87</f>
        <v>9781.2000000000007</v>
      </c>
      <c r="D69" s="4">
        <f>Geldmenge!L87</f>
        <v>16134.2</v>
      </c>
      <c r="E69" s="4">
        <f>Geldmenge!J87*Geldmenge!K$21</f>
        <v>19745.791325000002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2:15" x14ac:dyDescent="0.3">
      <c r="B70" s="11">
        <f t="shared" ref="B70:B101" si="4">+B69+30.5</f>
        <v>6746.5</v>
      </c>
      <c r="C70" s="4">
        <f>Geldmenge!K88</f>
        <v>9979.9</v>
      </c>
      <c r="D70" s="4">
        <f>Geldmenge!L88</f>
        <v>16197.7</v>
      </c>
      <c r="E70" s="4">
        <f>Geldmenge!J88*Geldmenge!K$21</f>
        <v>20668.435125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2:15" x14ac:dyDescent="0.3">
      <c r="B71" s="11">
        <f t="shared" si="4"/>
        <v>6777</v>
      </c>
      <c r="C71" s="4">
        <f>Geldmenge!K89</f>
        <v>10204.200000000001</v>
      </c>
      <c r="D71" s="4">
        <f>Geldmenge!L89</f>
        <v>15236</v>
      </c>
      <c r="E71" s="4">
        <f>Geldmenge!J89*Geldmenge!K$21</f>
        <v>21008.356524999999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2:15" x14ac:dyDescent="0.3">
      <c r="B72" s="11">
        <f t="shared" si="4"/>
        <v>6807.5</v>
      </c>
      <c r="C72" s="4">
        <f>Geldmenge!K90</f>
        <v>9686.6</v>
      </c>
      <c r="D72" s="4">
        <f>Geldmenge!L90</f>
        <v>15487.9</v>
      </c>
      <c r="E72" s="4">
        <f>Geldmenge!J90*Geldmenge!K$21</f>
        <v>22471.232550000001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2:15" x14ac:dyDescent="0.3">
      <c r="B73" s="11">
        <f t="shared" si="4"/>
        <v>6838</v>
      </c>
      <c r="C73" s="4">
        <f>Geldmenge!K91</f>
        <v>10859.6</v>
      </c>
      <c r="D73" s="4">
        <f>Geldmenge!L91</f>
        <v>15725.2</v>
      </c>
      <c r="E73" s="4">
        <f>Geldmenge!J91*Geldmenge!K$21</f>
        <v>24674.651625000006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2:15" x14ac:dyDescent="0.3">
      <c r="B74" s="11">
        <f t="shared" si="4"/>
        <v>6868.5</v>
      </c>
      <c r="C74" s="4">
        <f>Geldmenge!K92</f>
        <v>11450.9</v>
      </c>
      <c r="D74" s="4">
        <f>Geldmenge!L92</f>
        <v>16976.2</v>
      </c>
      <c r="E74" s="4">
        <f>Geldmenge!J92*Geldmenge!K$21</f>
        <v>26702.039975000003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2:15" x14ac:dyDescent="0.3">
      <c r="B75" s="11">
        <f t="shared" si="4"/>
        <v>6899</v>
      </c>
      <c r="C75" s="4">
        <f>Geldmenge!K93</f>
        <v>12540.8</v>
      </c>
      <c r="D75" s="4">
        <f>Geldmenge!L93</f>
        <v>16562.7</v>
      </c>
      <c r="E75" s="4">
        <f>Geldmenge!J93*Geldmenge!K$21</f>
        <v>29281.800600000002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2:15" x14ac:dyDescent="0.3">
      <c r="B76" s="11">
        <f t="shared" si="4"/>
        <v>6929.5</v>
      </c>
      <c r="C76" s="4">
        <f>Geldmenge!K94</f>
        <v>13457.8</v>
      </c>
      <c r="D76" s="4">
        <f>Geldmenge!L94</f>
        <v>16788.099999999999</v>
      </c>
      <c r="E76" s="4">
        <f>Geldmenge!J94*Geldmenge!K$21</f>
        <v>33105.91635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2:15" x14ac:dyDescent="0.3">
      <c r="B77" s="11">
        <f t="shared" si="4"/>
        <v>6960</v>
      </c>
      <c r="C77" s="4">
        <f>Geldmenge!K98</f>
        <v>13171.6</v>
      </c>
      <c r="D77" s="4">
        <f>Geldmenge!L98</f>
        <v>17692.599999999999</v>
      </c>
      <c r="E77" s="4">
        <f>Geldmenge!J98*Geldmenge!K$21</f>
        <v>34538.442250000007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2:15" x14ac:dyDescent="0.3">
      <c r="B78" s="11">
        <f t="shared" si="4"/>
        <v>6990.5</v>
      </c>
      <c r="C78" s="4">
        <f>Geldmenge!K99</f>
        <v>13037.8</v>
      </c>
      <c r="D78" s="4">
        <f>Geldmenge!L99</f>
        <v>16216.3</v>
      </c>
      <c r="E78" s="4">
        <f>Geldmenge!J99*Geldmenge!K$21</f>
        <v>35254.705200000004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2:15" x14ac:dyDescent="0.3">
      <c r="B79" s="11">
        <f t="shared" si="4"/>
        <v>7021</v>
      </c>
      <c r="C79" s="4">
        <f>Geldmenge!K100</f>
        <v>13585.1</v>
      </c>
      <c r="D79" s="4">
        <f>Geldmenge!L100</f>
        <v>15045.1</v>
      </c>
      <c r="E79" s="4">
        <f>Geldmenge!J100*Geldmenge!K$21</f>
        <v>37239.603374999999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2:15" x14ac:dyDescent="0.3">
      <c r="B80" s="11">
        <f t="shared" si="4"/>
        <v>7051.5</v>
      </c>
      <c r="C80" s="4">
        <f>Geldmenge!K101</f>
        <v>13453.5</v>
      </c>
      <c r="D80" s="4">
        <f>Geldmenge!L101</f>
        <v>12834.9</v>
      </c>
      <c r="E80" s="4">
        <f>Geldmenge!J101*Geldmenge!K$21</f>
        <v>38520.378650000006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x14ac:dyDescent="0.3">
      <c r="B81" s="11">
        <f t="shared" si="4"/>
        <v>7082</v>
      </c>
      <c r="C81" s="4">
        <f>Geldmenge!K102</f>
        <v>13453.6</v>
      </c>
      <c r="D81" s="4">
        <f>Geldmenge!L102</f>
        <v>13044.7</v>
      </c>
      <c r="E81" s="4">
        <f>Geldmenge!J102*Geldmenge!K$21</f>
        <v>39916.484400000001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2:15" x14ac:dyDescent="0.3">
      <c r="B82" s="11">
        <f t="shared" si="4"/>
        <v>7112.5</v>
      </c>
      <c r="C82" s="4">
        <f>Geldmenge!K103</f>
        <v>13872.8</v>
      </c>
      <c r="D82" s="4">
        <f>Geldmenge!L103</f>
        <v>12796.1</v>
      </c>
      <c r="E82" s="4">
        <f>Geldmenge!J103*Geldmenge!K$21</f>
        <v>42702.625875000005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2:15" x14ac:dyDescent="0.3">
      <c r="B83" s="11">
        <f t="shared" si="4"/>
        <v>7143</v>
      </c>
      <c r="C83" s="4">
        <f>Geldmenge!K104</f>
        <v>12353.6</v>
      </c>
      <c r="D83" s="4">
        <f>Geldmenge!L104</f>
        <v>11669</v>
      </c>
      <c r="E83" s="4">
        <f>Geldmenge!J104*Geldmenge!K$21</f>
        <v>41901.382575000003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2:15" x14ac:dyDescent="0.3">
      <c r="B84" s="11">
        <f t="shared" si="4"/>
        <v>7173.5</v>
      </c>
      <c r="C84" s="4">
        <f>Geldmenge!K105</f>
        <v>9689.7000000000007</v>
      </c>
      <c r="D84" s="4">
        <f>Geldmenge!L105</f>
        <v>9117.1</v>
      </c>
      <c r="E84" s="4">
        <f>Geldmenge!J105*Geldmenge!K$21</f>
        <v>40881.618375000005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2:15" x14ac:dyDescent="0.3">
      <c r="B85" s="11">
        <f t="shared" si="4"/>
        <v>7204</v>
      </c>
      <c r="C85" s="4">
        <f>Geldmenge!K106</f>
        <v>8579.7999999999993</v>
      </c>
      <c r="D85" s="4">
        <f>Geldmenge!L106</f>
        <v>7375.8</v>
      </c>
      <c r="E85" s="4">
        <f>Geldmenge!J106*Geldmenge!K$21</f>
        <v>42295.934200000003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x14ac:dyDescent="0.3">
      <c r="B86" s="11">
        <f t="shared" si="4"/>
        <v>7234.5</v>
      </c>
      <c r="C86" s="4">
        <f>Geldmenge!K107</f>
        <v>7724.6</v>
      </c>
      <c r="D86" s="4">
        <f>Geldmenge!L107</f>
        <v>6793.6</v>
      </c>
      <c r="E86" s="4">
        <f>Geldmenge!J107*Geldmenge!K$21</f>
        <v>43406.748775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x14ac:dyDescent="0.3">
      <c r="B87" s="11">
        <f t="shared" si="4"/>
        <v>7265</v>
      </c>
      <c r="C87" s="4">
        <f>Geldmenge!K108</f>
        <v>6694.7</v>
      </c>
      <c r="D87" s="4">
        <f>Geldmenge!L108</f>
        <v>4978.8</v>
      </c>
      <c r="E87" s="4">
        <f>Geldmenge!J108*Geldmenge!K$21</f>
        <v>45415.927050000006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x14ac:dyDescent="0.3">
      <c r="B88" s="11">
        <f t="shared" si="4"/>
        <v>7295.5</v>
      </c>
      <c r="C88" s="4">
        <f>Geldmenge!K109</f>
        <v>6252.1</v>
      </c>
      <c r="D88" s="4">
        <f>Geldmenge!L109</f>
        <v>4503.8999999999996</v>
      </c>
      <c r="E88" s="4">
        <f>Geldmenge!J109*Geldmenge!K$21</f>
        <v>50174.826650000003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x14ac:dyDescent="0.3">
      <c r="B89" s="11">
        <f t="shared" si="4"/>
        <v>7326</v>
      </c>
      <c r="C89" s="4">
        <f>Geldmenge!K113</f>
        <v>4066.8</v>
      </c>
      <c r="D89" s="4">
        <f>Geldmenge!L113</f>
        <v>3310.6</v>
      </c>
      <c r="E89" s="4">
        <f>Geldmenge!J113*Geldmenge!K$21</f>
        <v>51079.260374999998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x14ac:dyDescent="0.3">
      <c r="B90" s="11">
        <f t="shared" si="4"/>
        <v>7356.5</v>
      </c>
      <c r="C90" s="4">
        <f>Geldmenge!K114</f>
        <v>3231.8</v>
      </c>
      <c r="D90" s="4">
        <f>Geldmenge!L114</f>
        <v>2307.8000000000002</v>
      </c>
      <c r="E90" s="4">
        <f>Geldmenge!J114*Geldmenge!K$21</f>
        <v>54454.194275000009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x14ac:dyDescent="0.3">
      <c r="B91" s="11">
        <f t="shared" si="4"/>
        <v>7387</v>
      </c>
      <c r="C91" s="4">
        <f>Geldmenge!K115</f>
        <v>3487.8</v>
      </c>
      <c r="D91" s="4">
        <f>Geldmenge!L115</f>
        <v>2984.2</v>
      </c>
      <c r="E91" s="4">
        <f>Geldmenge!J115*Geldmenge!K$21</f>
        <v>59607.645500000006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x14ac:dyDescent="0.3">
      <c r="B92" s="11">
        <f t="shared" si="4"/>
        <v>7417.5</v>
      </c>
      <c r="C92" s="4">
        <f>Geldmenge!K116</f>
        <v>3983.7</v>
      </c>
      <c r="D92" s="4">
        <f>Geldmenge!L116</f>
        <v>4396</v>
      </c>
      <c r="E92" s="4">
        <f>Geldmenge!J116*Geldmenge!K$21</f>
        <v>62399.857000000004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x14ac:dyDescent="0.3">
      <c r="B93" s="11">
        <f t="shared" si="4"/>
        <v>7448</v>
      </c>
      <c r="C93" s="4">
        <f>Geldmenge!K117</f>
        <v>4263.6000000000004</v>
      </c>
      <c r="D93" s="4">
        <f>Geldmenge!L117</f>
        <v>5809.7</v>
      </c>
      <c r="E93" s="4">
        <f>Geldmenge!J117*Geldmenge!K$21</f>
        <v>64281.564750000005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x14ac:dyDescent="0.3">
      <c r="B94" s="11">
        <f t="shared" si="4"/>
        <v>7478.5</v>
      </c>
      <c r="C94" s="4">
        <f>Geldmenge!K118</f>
        <v>4942.8</v>
      </c>
      <c r="D94" s="4">
        <f>Geldmenge!L118</f>
        <v>7331.7</v>
      </c>
      <c r="E94" s="4">
        <f>Geldmenge!J118*Geldmenge!K$21</f>
        <v>68287.78125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x14ac:dyDescent="0.3">
      <c r="B95" s="11">
        <f t="shared" si="4"/>
        <v>7509</v>
      </c>
      <c r="C95" s="4">
        <f>Geldmenge!K119</f>
        <v>5107.8</v>
      </c>
      <c r="D95" s="4">
        <f>Geldmenge!L119</f>
        <v>7428.1</v>
      </c>
      <c r="E95" s="4">
        <f>Geldmenge!J119*Geldmenge!K$21</f>
        <v>69805.287500000006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x14ac:dyDescent="0.3">
      <c r="B96" s="11">
        <f t="shared" si="4"/>
        <v>7539.5</v>
      </c>
      <c r="C96" s="4">
        <f>Geldmenge!K120</f>
        <v>4993.3999999999996</v>
      </c>
      <c r="D96" s="4">
        <f>Geldmenge!L120</f>
        <v>6369.7</v>
      </c>
      <c r="E96" s="4">
        <f>Geldmenge!J120*Geldmenge!K$21</f>
        <v>72415.398249999998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x14ac:dyDescent="0.3">
      <c r="B97" s="11">
        <f t="shared" si="4"/>
        <v>7570</v>
      </c>
      <c r="C97" s="4">
        <f>Geldmenge!K121</f>
        <v>5062.2</v>
      </c>
      <c r="D97" s="4">
        <f>Geldmenge!L121</f>
        <v>5493</v>
      </c>
      <c r="E97" s="4">
        <f>Geldmenge!J121*Geldmenge!K$21</f>
        <v>75814.612250000006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x14ac:dyDescent="0.3">
      <c r="B98" s="11">
        <f t="shared" si="4"/>
        <v>7600.5</v>
      </c>
      <c r="C98" s="4">
        <f>Geldmenge!K122</f>
        <v>5278.3</v>
      </c>
      <c r="D98" s="4">
        <f>Geldmenge!L122</f>
        <v>4767.3999999999996</v>
      </c>
      <c r="E98" s="4">
        <f>Geldmenge!J122*Geldmenge!K$21</f>
        <v>77392.818750000006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x14ac:dyDescent="0.3">
      <c r="B99" s="11">
        <f t="shared" si="4"/>
        <v>7631</v>
      </c>
      <c r="C99" s="4">
        <f>Geldmenge!K123</f>
        <v>5131.1000000000004</v>
      </c>
      <c r="D99" s="4">
        <f>Geldmenge!L123</f>
        <v>4210.3999999999996</v>
      </c>
      <c r="E99" s="4">
        <f>Geldmenge!J123*Geldmenge!K$21</f>
        <v>77453.519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x14ac:dyDescent="0.3">
      <c r="B100" s="11">
        <f t="shared" si="4"/>
        <v>7661.5</v>
      </c>
      <c r="C100" s="4">
        <f>Geldmenge!K124</f>
        <v>5668.6</v>
      </c>
      <c r="D100" s="4">
        <f>Geldmenge!L124</f>
        <v>4696.3999999999996</v>
      </c>
      <c r="E100" s="4">
        <f>Geldmenge!J124*Geldmenge!K$21</f>
        <v>81641.836250000008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x14ac:dyDescent="0.3">
      <c r="B101" s="11">
        <f t="shared" si="4"/>
        <v>7692</v>
      </c>
      <c r="C101" s="4">
        <f>Geldmenge!K128</f>
        <v>5473.5</v>
      </c>
      <c r="D101" s="4">
        <f>Geldmenge!L128</f>
        <v>5096.3</v>
      </c>
      <c r="E101" s="4">
        <f>Geldmenge!J128*Geldmenge!K$21</f>
        <v>78788.924500000008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x14ac:dyDescent="0.3">
      <c r="B102" s="11">
        <f t="shared" ref="B102:B136" si="5">+B101+30.5</f>
        <v>7722.5</v>
      </c>
      <c r="C102" s="4">
        <f>Geldmenge!K129</f>
        <v>5813.6</v>
      </c>
      <c r="D102" s="4">
        <f>Geldmenge!L129</f>
        <v>5479.8</v>
      </c>
      <c r="E102" s="4">
        <f>Geldmenge!J129*Geldmenge!K$21</f>
        <v>80124.33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x14ac:dyDescent="0.3">
      <c r="B103" s="11">
        <f t="shared" si="5"/>
        <v>7753</v>
      </c>
      <c r="C103" s="4">
        <f>Geldmenge!K130</f>
        <v>6009.9</v>
      </c>
      <c r="D103" s="4">
        <f>Geldmenge!L130</f>
        <v>5408</v>
      </c>
      <c r="E103" s="4">
        <f>Geldmenge!J130*Geldmenge!K$21</f>
        <v>80427.831250000003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x14ac:dyDescent="0.3">
      <c r="B104" s="11">
        <f t="shared" si="5"/>
        <v>7783.5</v>
      </c>
      <c r="C104" s="4">
        <f>Geldmenge!K131</f>
        <v>6125.2</v>
      </c>
      <c r="D104" s="4">
        <f>Geldmenge!L131</f>
        <v>5369.5</v>
      </c>
      <c r="E104" s="4">
        <f>Geldmenge!J131*Geldmenge!K$21</f>
        <v>81216.934500000018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x14ac:dyDescent="0.3">
      <c r="B105" s="11">
        <f t="shared" si="5"/>
        <v>7814</v>
      </c>
      <c r="C105" s="4">
        <f>Geldmenge!K132</f>
        <v>6248.9</v>
      </c>
      <c r="D105" s="4">
        <f>Geldmenge!L132</f>
        <v>5510.4</v>
      </c>
      <c r="E105" s="4">
        <f>Geldmenge!J132*Geldmenge!K$21</f>
        <v>81763.236750000011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x14ac:dyDescent="0.3">
      <c r="B106" s="11">
        <f t="shared" si="5"/>
        <v>7844.5</v>
      </c>
      <c r="C106" s="4">
        <f>Geldmenge!K133</f>
        <v>6215.4</v>
      </c>
      <c r="D106" s="4">
        <f>Geldmenge!L133</f>
        <v>5141.2</v>
      </c>
      <c r="E106" s="4">
        <f>Geldmenge!J133*Geldmenge!K$21</f>
        <v>84919.649750000011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x14ac:dyDescent="0.3">
      <c r="B107" s="11">
        <f t="shared" si="5"/>
        <v>7875</v>
      </c>
      <c r="C107" s="4">
        <f>Geldmenge!K134</f>
        <v>6068.9</v>
      </c>
      <c r="D107" s="4">
        <f>Geldmenge!L134</f>
        <v>4745.3</v>
      </c>
      <c r="E107" s="4">
        <f>Geldmenge!J134*Geldmenge!K$21</f>
        <v>86679.957000000009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x14ac:dyDescent="0.3">
      <c r="B108" s="11">
        <f t="shared" si="5"/>
        <v>7905.5</v>
      </c>
      <c r="C108" s="4">
        <f>Geldmenge!K135</f>
        <v>4634</v>
      </c>
      <c r="D108" s="4">
        <f>Geldmenge!L135</f>
        <v>4425.3</v>
      </c>
      <c r="E108" s="4">
        <f>Geldmenge!J135*Geldmenge!K$21</f>
        <v>88865.166000000012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x14ac:dyDescent="0.3">
      <c r="B109" s="11">
        <f t="shared" si="5"/>
        <v>7936</v>
      </c>
      <c r="C109" s="4">
        <f>Geldmenge!K136</f>
        <v>4593.2</v>
      </c>
      <c r="D109" s="4">
        <f>Geldmenge!L136</f>
        <v>3800.8</v>
      </c>
      <c r="E109" s="4">
        <f>Geldmenge!J136*Geldmenge!K$21</f>
        <v>94935.191000000006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x14ac:dyDescent="0.3">
      <c r="B110" s="11">
        <f t="shared" si="5"/>
        <v>7966.5</v>
      </c>
      <c r="C110" s="4">
        <f>Geldmenge!K137</f>
        <v>4057.4</v>
      </c>
      <c r="D110" s="4">
        <f>Geldmenge!L137</f>
        <v>2791</v>
      </c>
      <c r="E110" s="4">
        <f>Geldmenge!J137*Geldmenge!K$21</f>
        <v>99791.21100000001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x14ac:dyDescent="0.3">
      <c r="B111" s="11">
        <f t="shared" si="5"/>
        <v>7997</v>
      </c>
      <c r="C111" s="4">
        <f>Geldmenge!K138</f>
        <v>3198.5</v>
      </c>
      <c r="D111" s="4">
        <f>Geldmenge!L138</f>
        <v>1744.3</v>
      </c>
      <c r="E111" s="4">
        <f>Geldmenge!J138*Geldmenge!K$21</f>
        <v>109260.45000000001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x14ac:dyDescent="0.3">
      <c r="B112" s="11">
        <f t="shared" si="5"/>
        <v>8027.5</v>
      </c>
      <c r="C112" s="4">
        <f>Geldmenge!K139</f>
        <v>3526.3</v>
      </c>
      <c r="D112" s="4">
        <f>Geldmenge!L139</f>
        <v>2689.5</v>
      </c>
      <c r="E112" s="4">
        <f>Geldmenge!J139*Geldmenge!K$21</f>
        <v>122978.70650000001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x14ac:dyDescent="0.3">
      <c r="B113" s="11">
        <f t="shared" si="5"/>
        <v>8058</v>
      </c>
      <c r="C113" s="4">
        <f>Geldmenge!K143</f>
        <v>3395</v>
      </c>
      <c r="D113" s="4">
        <f>Geldmenge!L143</f>
        <v>2723.2</v>
      </c>
      <c r="E113" s="4">
        <f>Geldmenge!J143*Geldmenge!K$21</f>
        <v>124435.51250000001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x14ac:dyDescent="0.3">
      <c r="B114" s="11">
        <f t="shared" si="5"/>
        <v>8088.5</v>
      </c>
      <c r="C114" s="4">
        <f>Geldmenge!K144</f>
        <v>3144.4</v>
      </c>
      <c r="D114" s="4">
        <f>Geldmenge!L144</f>
        <v>2606.1</v>
      </c>
      <c r="E114" s="4">
        <f>Geldmenge!J144*Geldmenge!K$21</f>
        <v>129048.73150000002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x14ac:dyDescent="0.3">
      <c r="B115" s="11">
        <f t="shared" si="5"/>
        <v>8119</v>
      </c>
      <c r="C115" s="4">
        <f>Geldmenge!K145</f>
        <v>2585.9</v>
      </c>
      <c r="D115" s="4">
        <f>Geldmenge!L145</f>
        <v>2075.3000000000002</v>
      </c>
      <c r="E115" s="4">
        <f>Geldmenge!J145*Geldmenge!K$21</f>
        <v>140521.07875000002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x14ac:dyDescent="0.3">
      <c r="B116" s="11">
        <f t="shared" si="5"/>
        <v>8149.5</v>
      </c>
      <c r="C116" s="4">
        <f>Geldmenge!K146</f>
        <v>2372.1999999999998</v>
      </c>
      <c r="D116" s="4">
        <f>Geldmenge!L146</f>
        <v>2174.8000000000002</v>
      </c>
      <c r="E116" s="4">
        <f>Geldmenge!J146*Geldmenge!K$21</f>
        <v>150779.421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x14ac:dyDescent="0.3">
      <c r="B117" s="11">
        <f t="shared" si="5"/>
        <v>8180</v>
      </c>
      <c r="C117" s="4">
        <f>Geldmenge!K147</f>
        <v>2517</v>
      </c>
      <c r="D117" s="4">
        <f>Geldmenge!L147</f>
        <v>2352.1</v>
      </c>
      <c r="E117" s="4">
        <f>Geldmenge!J147*Geldmenge!K$21</f>
        <v>162555.26950000002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x14ac:dyDescent="0.3">
      <c r="B118" s="11">
        <f t="shared" si="5"/>
        <v>8210.5</v>
      </c>
      <c r="C118" s="4">
        <f>Geldmenge!K148</f>
        <v>2571.4</v>
      </c>
      <c r="D118" s="4">
        <f>Geldmenge!L148</f>
        <v>2390.6</v>
      </c>
      <c r="E118" s="4">
        <f>Geldmenge!J148*Geldmenge!K$21</f>
        <v>180765.34450000004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x14ac:dyDescent="0.3">
      <c r="B119" s="11">
        <f t="shared" si="5"/>
        <v>8241</v>
      </c>
      <c r="C119" s="4">
        <f>Geldmenge!K149</f>
        <v>2020.5</v>
      </c>
      <c r="D119" s="4">
        <f>Geldmenge!L149</f>
        <v>1730</v>
      </c>
      <c r="E119" s="4">
        <f>Geldmenge!J149*Geldmenge!K$21</f>
        <v>203224.43700000001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x14ac:dyDescent="0.3">
      <c r="B120" s="11">
        <f t="shared" si="5"/>
        <v>8271.5</v>
      </c>
      <c r="C120" s="4">
        <f>Geldmenge!K150</f>
        <v>1316.8</v>
      </c>
      <c r="D120" s="4">
        <f>Geldmenge!L150</f>
        <v>935.6</v>
      </c>
      <c r="E120" s="4">
        <f>Geldmenge!J150*Geldmenge!K$21</f>
        <v>252877.2415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x14ac:dyDescent="0.3">
      <c r="B121" s="11">
        <f t="shared" si="5"/>
        <v>8302</v>
      </c>
      <c r="C121" s="4">
        <f>Geldmenge!K151</f>
        <v>1158.3</v>
      </c>
      <c r="D121" s="4">
        <f>Geldmenge!L151</f>
        <v>952.4</v>
      </c>
      <c r="E121" s="4">
        <f>Geldmenge!J151*Geldmenge!K$21</f>
        <v>332576.66975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x14ac:dyDescent="0.3">
      <c r="B122" s="11">
        <f t="shared" si="5"/>
        <v>8332.5</v>
      </c>
      <c r="C122" s="4">
        <f>Geldmenge!K152</f>
        <v>856.3</v>
      </c>
      <c r="D122" s="4">
        <f>Geldmenge!L152</f>
        <v>639.70000000000005</v>
      </c>
      <c r="E122" s="4">
        <f>Geldmenge!J152*Geldmenge!K$21</f>
        <v>484691.49625000003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x14ac:dyDescent="0.3">
      <c r="B123" s="11">
        <f t="shared" si="5"/>
        <v>8363</v>
      </c>
      <c r="C123" s="4">
        <f>Geldmenge!K153</f>
        <v>668.5</v>
      </c>
      <c r="D123" s="4">
        <f>Geldmenge!L153</f>
        <v>449.7</v>
      </c>
      <c r="E123" s="4">
        <f>Geldmenge!J153*Geldmenge!K$21</f>
        <v>769497.06925000006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x14ac:dyDescent="0.3">
      <c r="B124" s="11">
        <f t="shared" si="5"/>
        <v>8393.5</v>
      </c>
      <c r="C124" s="4">
        <f>Geldmenge!K154</f>
        <v>878.2</v>
      </c>
      <c r="D124" s="4">
        <f>Geldmenge!L154</f>
        <v>716.5</v>
      </c>
      <c r="E124" s="4">
        <f>Geldmenge!J154*Geldmenge!K$21</f>
        <v>1295221.9345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2:15" x14ac:dyDescent="0.3">
      <c r="B125" s="11">
        <f t="shared" si="5"/>
        <v>8424</v>
      </c>
      <c r="C125" s="4">
        <f>Geldmenge!K158</f>
        <v>718</v>
      </c>
      <c r="D125" s="4">
        <f>Geldmenge!L158</f>
        <v>171.3</v>
      </c>
      <c r="E125" s="4">
        <f>Geldmenge!J158*Geldmenge!K$21</f>
        <v>1999466.2350000001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2:15" x14ac:dyDescent="0.3">
      <c r="B126" s="11">
        <f t="shared" si="5"/>
        <v>8454.5</v>
      </c>
      <c r="C126" s="4">
        <f>Geldmenge!K159</f>
        <v>633.20000000000005</v>
      </c>
      <c r="D126" s="4">
        <f>Geldmenge!L159</f>
        <v>654</v>
      </c>
      <c r="E126" s="4">
        <f>Geldmenge!J159*Geldmenge!K$21</f>
        <v>3536396.5650000004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2:15" x14ac:dyDescent="0.3">
      <c r="B127" s="11">
        <f t="shared" si="5"/>
        <v>8485</v>
      </c>
      <c r="C127" s="4">
        <f>Geldmenge!K160</f>
        <v>1133.9000000000001</v>
      </c>
      <c r="D127" s="4">
        <f>Geldmenge!L160</f>
        <v>1109.4000000000001</v>
      </c>
      <c r="E127" s="4">
        <f>Geldmenge!J160*Geldmenge!K$21</f>
        <v>5543146.830000001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2:15" x14ac:dyDescent="0.3">
      <c r="B128" s="11">
        <f t="shared" si="5"/>
        <v>8515.5</v>
      </c>
      <c r="C128" s="4">
        <f>Geldmenge!K161</f>
        <v>1267.3</v>
      </c>
      <c r="D128" s="4">
        <f>Geldmenge!L161</f>
        <v>930.4</v>
      </c>
      <c r="E128" s="4">
        <f>Geldmenge!J161*Geldmenge!K$21</f>
        <v>6604794.2024999997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2:15" x14ac:dyDescent="0.3">
      <c r="B129" s="11">
        <f t="shared" si="5"/>
        <v>8546</v>
      </c>
      <c r="C129" s="4">
        <f>Geldmenge!K162</f>
        <v>1058</v>
      </c>
      <c r="D129" s="4">
        <f>Geldmenge!L162</f>
        <v>522.1</v>
      </c>
      <c r="E129" s="4">
        <f>Geldmenge!J162*Geldmenge!K$21</f>
        <v>8643715.6000000015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2:15" x14ac:dyDescent="0.3">
      <c r="B130" s="11">
        <f t="shared" si="5"/>
        <v>8576.5</v>
      </c>
      <c r="C130" s="4">
        <f>Geldmenge!K163</f>
        <v>897.2</v>
      </c>
      <c r="D130" s="4">
        <f>Geldmenge!L163</f>
        <v>472.6</v>
      </c>
      <c r="E130" s="4">
        <f>Geldmenge!J163*Geldmenge!K$21</f>
        <v>17393049.635000002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2:15" x14ac:dyDescent="0.3">
      <c r="B131" s="11">
        <f t="shared" si="5"/>
        <v>8607</v>
      </c>
      <c r="C131" s="4">
        <f>Geldmenge!K164</f>
        <v>586.9</v>
      </c>
      <c r="D131" s="4">
        <f>Geldmenge!L164</f>
        <v>167.5</v>
      </c>
      <c r="E131" s="4">
        <f>Geldmenge!J164*Geldmenge!K$21</f>
        <v>43892957.777500004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2:15" x14ac:dyDescent="0.3">
      <c r="B132" s="11">
        <f t="shared" si="5"/>
        <v>8637.5</v>
      </c>
      <c r="C132" s="4">
        <f>Geldmenge!K165</f>
        <v>708.4</v>
      </c>
      <c r="D132" s="4">
        <f>Geldmenge!L165</f>
        <v>272.60000000000002</v>
      </c>
      <c r="E132" s="4">
        <f>Geldmenge!J165*Geldmenge!K$21</f>
        <v>668800817.52250004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2:15" x14ac:dyDescent="0.3">
      <c r="B133" s="11">
        <f t="shared" si="5"/>
        <v>8668</v>
      </c>
      <c r="C133" s="4">
        <f>Geldmenge!K166</f>
        <v>1179.4000000000001</v>
      </c>
      <c r="D133" s="4">
        <f>Geldmenge!L166</f>
        <v>741.1</v>
      </c>
      <c r="E133" s="4">
        <f>Geldmenge!J166*Geldmenge!K$21</f>
        <v>28244521949.865002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2:15" x14ac:dyDescent="0.3">
      <c r="B134" s="11">
        <f t="shared" si="5"/>
        <v>8698.5</v>
      </c>
      <c r="C134" s="4">
        <f>Geldmenge!K168</f>
        <v>353.1</v>
      </c>
      <c r="D134" s="4">
        <f>Geldmenge!L168</f>
        <v>145</v>
      </c>
      <c r="E134" s="4">
        <f>Geldmenge!J168*Geldmenge!K$21</f>
        <v>2505099.3175000004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2:15" x14ac:dyDescent="0.3">
      <c r="B135" s="11">
        <f t="shared" si="5"/>
        <v>8729</v>
      </c>
      <c r="C135" s="4">
        <f>Geldmenge!K169</f>
        <v>551.70000000000005</v>
      </c>
      <c r="D135" s="4">
        <f>Geldmenge!L169</f>
        <v>400.3</v>
      </c>
      <c r="E135" s="4">
        <f>Geldmenge!J169*Geldmenge!K$21</f>
        <v>400340000.84000009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2:15" x14ac:dyDescent="0.3">
      <c r="B136" s="11">
        <f t="shared" si="5"/>
        <v>8759.5</v>
      </c>
      <c r="C136" s="4">
        <f>Geldmenge!K170</f>
        <v>393.6</v>
      </c>
      <c r="D136" s="4">
        <f>Geldmenge!L170</f>
        <v>496.6</v>
      </c>
      <c r="E136" s="4">
        <f>Geldmenge!J170*Geldmenge!K$21</f>
        <v>496587531.24500006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2:15" x14ac:dyDescent="0.3">
      <c r="B137" s="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35"/>
  <sheetViews>
    <sheetView topLeftCell="J69" zoomScaleNormal="100" workbookViewId="0">
      <selection activeCell="L79" sqref="L79"/>
    </sheetView>
  </sheetViews>
  <sheetFormatPr baseColWidth="10" defaultRowHeight="14.4" x14ac:dyDescent="0.3"/>
  <cols>
    <col min="1" max="1" width="5.44140625" customWidth="1"/>
    <col min="2" max="2" width="17.33203125" bestFit="1" customWidth="1"/>
    <col min="3" max="3" width="20.21875" customWidth="1"/>
    <col min="4" max="4" width="20.6640625" customWidth="1"/>
    <col min="5" max="5" width="20" customWidth="1"/>
    <col min="6" max="6" width="19.6640625" customWidth="1"/>
    <col min="7" max="7" width="20" customWidth="1"/>
    <col min="8" max="8" width="19.44140625" customWidth="1"/>
    <col min="9" max="9" width="19.88671875" customWidth="1"/>
    <col min="10" max="10" width="19.33203125" customWidth="1"/>
    <col min="11" max="11" width="18" customWidth="1"/>
    <col min="12" max="12" width="18.77734375" customWidth="1"/>
    <col min="13" max="13" width="18.6640625" customWidth="1"/>
    <col min="14" max="14" width="19.33203125" customWidth="1"/>
    <col min="15" max="15" width="15" customWidth="1"/>
    <col min="18" max="18" width="13.33203125" customWidth="1"/>
    <col min="19" max="22" width="13.33203125" style="8" customWidth="1"/>
    <col min="23" max="23" width="14.33203125" customWidth="1"/>
    <col min="24" max="24" width="10.21875" style="8" customWidth="1"/>
    <col min="26" max="26" width="13.77734375" customWidth="1"/>
    <col min="27" max="27" width="17.33203125" style="8" customWidth="1"/>
    <col min="28" max="28" width="20.109375" style="8" customWidth="1"/>
    <col min="36" max="36" width="12" bestFit="1" customWidth="1"/>
    <col min="42" max="42" width="17.5546875" customWidth="1"/>
    <col min="47" max="47" width="12.109375" bestFit="1" customWidth="1"/>
  </cols>
  <sheetData>
    <row r="2" spans="1:27" x14ac:dyDescent="0.3">
      <c r="A2" t="s">
        <v>57</v>
      </c>
    </row>
    <row r="3" spans="1:27" x14ac:dyDescent="0.3">
      <c r="C3" t="s">
        <v>1</v>
      </c>
      <c r="I3" t="s">
        <v>2</v>
      </c>
    </row>
    <row r="4" spans="1:27" x14ac:dyDescent="0.3">
      <c r="C4" t="s">
        <v>3</v>
      </c>
      <c r="D4" t="s">
        <v>4</v>
      </c>
      <c r="E4" t="s">
        <v>3</v>
      </c>
      <c r="F4" t="s">
        <v>5</v>
      </c>
      <c r="K4" t="s">
        <v>6</v>
      </c>
    </row>
    <row r="5" spans="1:27" x14ac:dyDescent="0.3">
      <c r="B5" t="s">
        <v>7</v>
      </c>
      <c r="C5" t="s">
        <v>8</v>
      </c>
      <c r="D5" t="s">
        <v>9</v>
      </c>
      <c r="E5" t="s">
        <v>9</v>
      </c>
      <c r="F5" t="s">
        <v>8</v>
      </c>
      <c r="G5" t="s">
        <v>2</v>
      </c>
      <c r="H5" t="s">
        <v>10</v>
      </c>
      <c r="K5" t="s">
        <v>11</v>
      </c>
      <c r="L5" t="s">
        <v>12</v>
      </c>
      <c r="Q5" s="8"/>
    </row>
    <row r="6" spans="1:27" x14ac:dyDescent="0.3">
      <c r="B6" t="s">
        <v>13</v>
      </c>
      <c r="C6" t="s">
        <v>14</v>
      </c>
      <c r="D6" t="s">
        <v>15</v>
      </c>
      <c r="E6" t="s">
        <v>15</v>
      </c>
      <c r="F6" t="s">
        <v>14</v>
      </c>
      <c r="H6" t="s">
        <v>16</v>
      </c>
      <c r="I6" t="s">
        <v>16</v>
      </c>
      <c r="J6" t="s">
        <v>17</v>
      </c>
      <c r="K6" t="s">
        <v>18</v>
      </c>
      <c r="L6" t="s">
        <v>19</v>
      </c>
      <c r="Q6" s="8"/>
    </row>
    <row r="7" spans="1:27" x14ac:dyDescent="0.3">
      <c r="B7">
        <v>1913</v>
      </c>
      <c r="Q7" s="8"/>
      <c r="T7" s="8" t="s">
        <v>128</v>
      </c>
      <c r="U7" s="8" t="s">
        <v>129</v>
      </c>
      <c r="V7" s="8" t="s">
        <v>130</v>
      </c>
      <c r="AA7" s="8" t="s">
        <v>0</v>
      </c>
    </row>
    <row r="8" spans="1:27" x14ac:dyDescent="0.3">
      <c r="B8" t="s">
        <v>20</v>
      </c>
      <c r="C8" s="4">
        <v>1961.9</v>
      </c>
      <c r="D8" s="4"/>
      <c r="E8" s="4">
        <v>97.8</v>
      </c>
      <c r="F8" s="4">
        <v>138.69999999999999</v>
      </c>
      <c r="G8" s="4">
        <v>2198.4</v>
      </c>
      <c r="H8" s="4">
        <v>3741.9</v>
      </c>
      <c r="I8" s="4">
        <v>5940.3</v>
      </c>
      <c r="J8" s="5">
        <v>0.97899999999999998</v>
      </c>
      <c r="K8" s="4">
        <v>5940.3</v>
      </c>
      <c r="L8" s="4">
        <v>5940.3</v>
      </c>
      <c r="N8" s="4">
        <f>+C8+D8+E8+F8-G8</f>
        <v>0</v>
      </c>
      <c r="O8" s="4">
        <f>+H8+G8-I8</f>
        <v>0</v>
      </c>
      <c r="Q8" s="8"/>
      <c r="S8" s="8">
        <v>1</v>
      </c>
      <c r="T8" s="14">
        <v>100</v>
      </c>
      <c r="U8" s="14">
        <f>+T8</f>
        <v>100</v>
      </c>
      <c r="V8" s="14">
        <f>+U8</f>
        <v>100</v>
      </c>
      <c r="W8" s="8">
        <v>1913</v>
      </c>
      <c r="X8" s="4">
        <f>K21</f>
        <v>6070.0250000000005</v>
      </c>
      <c r="Y8" s="4">
        <f>L21</f>
        <v>6070.0250000000005</v>
      </c>
      <c r="Z8" s="8">
        <v>2010</v>
      </c>
      <c r="AA8" s="4">
        <v>9294</v>
      </c>
    </row>
    <row r="9" spans="1:27" x14ac:dyDescent="0.3">
      <c r="B9" t="s">
        <v>21</v>
      </c>
      <c r="C9" s="4">
        <v>1876</v>
      </c>
      <c r="D9" s="4"/>
      <c r="E9" s="4">
        <v>97.7</v>
      </c>
      <c r="F9" s="4">
        <v>135.30000000000001</v>
      </c>
      <c r="G9" s="4">
        <v>2109</v>
      </c>
      <c r="H9" s="4">
        <v>3725.3</v>
      </c>
      <c r="I9" s="4">
        <v>5834.3</v>
      </c>
      <c r="J9" s="5">
        <v>0.96099999999999997</v>
      </c>
      <c r="K9" s="4">
        <v>5834.3</v>
      </c>
      <c r="L9" s="4">
        <v>5834.3</v>
      </c>
      <c r="N9" s="4">
        <f t="shared" ref="N9:N72" si="0">+C9+D9+E9+F9-G9</f>
        <v>0</v>
      </c>
      <c r="O9" s="4">
        <f t="shared" ref="O9:O72" si="1">+H9+G9-I9</f>
        <v>0</v>
      </c>
      <c r="Q9" s="8"/>
      <c r="S9" s="8">
        <f>+S8+1</f>
        <v>2</v>
      </c>
      <c r="T9" s="4">
        <f>X9/X8*T8</f>
        <v>108.24612199565354</v>
      </c>
      <c r="U9" s="4">
        <f t="shared" ref="U9" si="2">Y9/Y8*U8</f>
        <v>113.94626326360545</v>
      </c>
      <c r="V9" s="4">
        <f>AA9/AA8*V8</f>
        <v>99.50828491499891</v>
      </c>
      <c r="W9" s="8">
        <f t="shared" ref="W9:W18" si="3">+W8+1</f>
        <v>1914</v>
      </c>
      <c r="X9" s="4">
        <f>K36</f>
        <v>6570.5666666666684</v>
      </c>
      <c r="Y9" s="4">
        <f>L36</f>
        <v>6916.5666666666666</v>
      </c>
      <c r="Z9" s="8">
        <f>+Z8+1</f>
        <v>2011</v>
      </c>
      <c r="AA9" s="4">
        <v>9248.2999999999993</v>
      </c>
    </row>
    <row r="10" spans="1:27" x14ac:dyDescent="0.3">
      <c r="B10" t="s">
        <v>22</v>
      </c>
      <c r="C10" s="4">
        <v>2234.6999999999998</v>
      </c>
      <c r="D10" s="4"/>
      <c r="E10" s="4">
        <v>103.4</v>
      </c>
      <c r="F10" s="4">
        <v>151.80000000000001</v>
      </c>
      <c r="G10" s="4">
        <v>2489.9</v>
      </c>
      <c r="H10" s="4">
        <v>3759.4</v>
      </c>
      <c r="I10" s="4">
        <v>6249.3</v>
      </c>
      <c r="J10" s="5">
        <v>1.03</v>
      </c>
      <c r="K10" s="4">
        <v>6249.3</v>
      </c>
      <c r="L10" s="4">
        <v>6249.3</v>
      </c>
      <c r="N10" s="4">
        <f t="shared" si="0"/>
        <v>0</v>
      </c>
      <c r="O10" s="4">
        <f t="shared" si="1"/>
        <v>0</v>
      </c>
      <c r="Q10" s="8"/>
      <c r="S10" s="8">
        <f t="shared" ref="S10:S18" si="4">+S9+1</f>
        <v>3</v>
      </c>
      <c r="T10" s="4">
        <f t="shared" ref="T10:T18" si="5">X10/X9*T9</f>
        <v>104.58276530986281</v>
      </c>
      <c r="U10" s="4">
        <f t="shared" ref="U10:U18" si="6">Y10/Y9*U9</f>
        <v>126.77281669625195</v>
      </c>
      <c r="V10" s="4">
        <f t="shared" ref="V10:V18" si="7">AA10/AA9*V9</f>
        <v>100.04519044544868</v>
      </c>
      <c r="W10" s="8">
        <f t="shared" si="3"/>
        <v>1915</v>
      </c>
      <c r="X10" s="4">
        <f>K51</f>
        <v>6348.2</v>
      </c>
      <c r="Y10" s="4">
        <f>L51</f>
        <v>7695.1416666666673</v>
      </c>
      <c r="Z10" s="8">
        <f t="shared" ref="Z10:Z18" si="8">+Z9+1</f>
        <v>2012</v>
      </c>
      <c r="AA10" s="4">
        <v>9298.2000000000007</v>
      </c>
    </row>
    <row r="11" spans="1:27" x14ac:dyDescent="0.3">
      <c r="B11" t="s">
        <v>23</v>
      </c>
      <c r="C11" s="4">
        <v>2050.6</v>
      </c>
      <c r="D11" s="4"/>
      <c r="E11" s="4">
        <v>102.2</v>
      </c>
      <c r="F11" s="4">
        <v>141</v>
      </c>
      <c r="G11" s="4">
        <v>2293.8000000000002</v>
      </c>
      <c r="H11" s="4">
        <v>3715.4</v>
      </c>
      <c r="I11" s="4">
        <v>6009.2</v>
      </c>
      <c r="J11" s="5">
        <v>0.99</v>
      </c>
      <c r="K11" s="4">
        <v>6009.2</v>
      </c>
      <c r="L11" s="4">
        <v>6009.2</v>
      </c>
      <c r="N11" s="4">
        <f t="shared" si="0"/>
        <v>0</v>
      </c>
      <c r="O11" s="4">
        <f t="shared" si="1"/>
        <v>0</v>
      </c>
      <c r="Q11" s="8"/>
      <c r="S11" s="8">
        <f t="shared" si="4"/>
        <v>4</v>
      </c>
      <c r="T11" s="4">
        <f t="shared" si="5"/>
        <v>113.40590305092101</v>
      </c>
      <c r="U11" s="4">
        <f t="shared" si="6"/>
        <v>130.2288705565463</v>
      </c>
      <c r="V11" s="4">
        <f t="shared" si="7"/>
        <v>99.24574994620184</v>
      </c>
      <c r="W11" s="8">
        <f t="shared" si="3"/>
        <v>1916</v>
      </c>
      <c r="X11" s="4">
        <f>K66</f>
        <v>6883.7666666666673</v>
      </c>
      <c r="Y11" s="4">
        <f>L66</f>
        <v>7904.9249999999993</v>
      </c>
      <c r="Z11" s="8">
        <f t="shared" si="8"/>
        <v>2013</v>
      </c>
      <c r="AA11" s="4">
        <v>9223.9</v>
      </c>
    </row>
    <row r="12" spans="1:27" x14ac:dyDescent="0.3">
      <c r="B12" t="s">
        <v>24</v>
      </c>
      <c r="C12" s="4">
        <v>1912.7</v>
      </c>
      <c r="D12" s="4"/>
      <c r="E12" s="4">
        <v>101</v>
      </c>
      <c r="F12" s="4">
        <v>133.30000000000001</v>
      </c>
      <c r="G12" s="4">
        <v>2147</v>
      </c>
      <c r="H12" s="4">
        <v>3674.1</v>
      </c>
      <c r="I12" s="4">
        <v>5821.1</v>
      </c>
      <c r="J12" s="5">
        <v>0.95899999999999996</v>
      </c>
      <c r="K12" s="4">
        <v>5821.1</v>
      </c>
      <c r="L12" s="4">
        <v>5821.1</v>
      </c>
      <c r="N12" s="4">
        <f t="shared" si="0"/>
        <v>0</v>
      </c>
      <c r="O12" s="4">
        <f t="shared" si="1"/>
        <v>0</v>
      </c>
      <c r="Q12" s="8"/>
      <c r="S12" s="8">
        <f t="shared" si="4"/>
        <v>5</v>
      </c>
      <c r="T12" s="4">
        <f t="shared" si="5"/>
        <v>137.6349356057018</v>
      </c>
      <c r="U12" s="4">
        <f t="shared" si="6"/>
        <v>156.90737133152936</v>
      </c>
      <c r="V12" s="4">
        <f t="shared" si="7"/>
        <v>103.86485904884871</v>
      </c>
      <c r="W12" s="8">
        <f t="shared" si="3"/>
        <v>1917</v>
      </c>
      <c r="X12" s="4">
        <f>K81</f>
        <v>8354.4750000000004</v>
      </c>
      <c r="Y12" s="4">
        <f>L81</f>
        <v>9524.3166666666657</v>
      </c>
      <c r="Z12" s="8">
        <f t="shared" si="8"/>
        <v>2014</v>
      </c>
      <c r="AA12" s="4">
        <v>9653.2000000000007</v>
      </c>
    </row>
    <row r="13" spans="1:27" x14ac:dyDescent="0.3">
      <c r="B13" t="s">
        <v>25</v>
      </c>
      <c r="C13" s="4">
        <v>2316.8000000000002</v>
      </c>
      <c r="D13" s="4"/>
      <c r="E13" s="4">
        <v>106</v>
      </c>
      <c r="F13" s="4">
        <v>154.80000000000001</v>
      </c>
      <c r="G13" s="4">
        <v>2577.6</v>
      </c>
      <c r="H13" s="4">
        <v>3686.4</v>
      </c>
      <c r="I13" s="4">
        <v>6264</v>
      </c>
      <c r="J13" s="5">
        <v>1.032</v>
      </c>
      <c r="K13" s="4">
        <v>6264</v>
      </c>
      <c r="L13" s="4">
        <v>6264</v>
      </c>
      <c r="N13" s="4">
        <f t="shared" si="0"/>
        <v>0</v>
      </c>
      <c r="O13" s="4">
        <f t="shared" si="1"/>
        <v>0</v>
      </c>
      <c r="Q13" s="8"/>
      <c r="S13" s="8">
        <f t="shared" si="4"/>
        <v>6</v>
      </c>
      <c r="T13" s="4">
        <f t="shared" si="5"/>
        <v>172.61831705800222</v>
      </c>
      <c r="U13" s="4">
        <f t="shared" si="6"/>
        <v>260.78613075454109</v>
      </c>
      <c r="V13" s="4">
        <f t="shared" si="7"/>
        <v>108.82289649236064</v>
      </c>
      <c r="W13" s="8">
        <f t="shared" si="3"/>
        <v>1918</v>
      </c>
      <c r="X13" s="4">
        <f>K96</f>
        <v>10477.975</v>
      </c>
      <c r="Y13" s="4">
        <f>L96</f>
        <v>15829.783333333335</v>
      </c>
      <c r="Z13" s="8">
        <f t="shared" si="8"/>
        <v>2015</v>
      </c>
      <c r="AA13" s="4">
        <v>10114</v>
      </c>
    </row>
    <row r="14" spans="1:27" x14ac:dyDescent="0.3">
      <c r="B14" t="s">
        <v>26</v>
      </c>
      <c r="C14" s="4">
        <v>1948.7</v>
      </c>
      <c r="D14" s="4"/>
      <c r="E14" s="4">
        <v>103.4</v>
      </c>
      <c r="F14" s="4">
        <v>136.6</v>
      </c>
      <c r="G14" s="4">
        <v>2188.6999999999998</v>
      </c>
      <c r="H14" s="4">
        <v>3643.2</v>
      </c>
      <c r="I14" s="4">
        <v>5831.9</v>
      </c>
      <c r="J14" s="5">
        <v>0.96099999999999997</v>
      </c>
      <c r="K14" s="4">
        <v>5831.9</v>
      </c>
      <c r="L14" s="4">
        <v>5831.9</v>
      </c>
      <c r="N14" s="4">
        <f t="shared" si="0"/>
        <v>0</v>
      </c>
      <c r="O14" s="4">
        <f t="shared" si="1"/>
        <v>0</v>
      </c>
      <c r="Q14" s="8"/>
      <c r="S14" s="8">
        <f t="shared" si="4"/>
        <v>7</v>
      </c>
      <c r="T14" s="4">
        <f t="shared" si="5"/>
        <v>181.0383812257775</v>
      </c>
      <c r="U14" s="4">
        <f t="shared" si="6"/>
        <v>181.31158163818654</v>
      </c>
      <c r="V14" s="4">
        <f t="shared" si="7"/>
        <v>114.01119001506348</v>
      </c>
      <c r="W14" s="8">
        <f t="shared" si="3"/>
        <v>1919</v>
      </c>
      <c r="X14" s="4">
        <f>K111</f>
        <v>10989.075000000003</v>
      </c>
      <c r="Y14" s="4">
        <f>L111</f>
        <v>11005.658333333335</v>
      </c>
      <c r="Z14" s="8">
        <f t="shared" si="8"/>
        <v>2016</v>
      </c>
      <c r="AA14" s="4">
        <v>10596.2</v>
      </c>
    </row>
    <row r="15" spans="1:27" x14ac:dyDescent="0.3">
      <c r="B15" t="s">
        <v>27</v>
      </c>
      <c r="C15" s="4">
        <v>1915.7</v>
      </c>
      <c r="D15" s="4"/>
      <c r="E15" s="4">
        <v>111.9</v>
      </c>
      <c r="F15" s="4">
        <v>127.6</v>
      </c>
      <c r="G15" s="4">
        <v>2154.1999999999998</v>
      </c>
      <c r="H15" s="4">
        <v>3675.8</v>
      </c>
      <c r="I15" s="4">
        <v>5830</v>
      </c>
      <c r="J15" s="5">
        <v>0.96</v>
      </c>
      <c r="K15" s="4">
        <v>5830</v>
      </c>
      <c r="L15" s="4">
        <v>5830</v>
      </c>
      <c r="N15" s="4">
        <f t="shared" si="0"/>
        <v>1.0000000000004547</v>
      </c>
      <c r="O15" s="4">
        <f t="shared" si="1"/>
        <v>0</v>
      </c>
      <c r="Q15" s="8"/>
      <c r="S15" s="8">
        <f t="shared" si="4"/>
        <v>8</v>
      </c>
      <c r="T15" s="4">
        <f t="shared" si="5"/>
        <v>75.806799258102998</v>
      </c>
      <c r="U15" s="4">
        <f t="shared" si="6"/>
        <v>81.143268218280255</v>
      </c>
      <c r="V15" s="4">
        <f t="shared" si="7"/>
        <v>117.04002582311168</v>
      </c>
      <c r="W15" s="8">
        <f t="shared" si="3"/>
        <v>1920</v>
      </c>
      <c r="X15" s="4">
        <f>K126</f>
        <v>4601.4916666666668</v>
      </c>
      <c r="Y15" s="4">
        <f>L126</f>
        <v>4925.416666666667</v>
      </c>
      <c r="Z15" s="8">
        <f t="shared" si="8"/>
        <v>2017</v>
      </c>
      <c r="AA15" s="4">
        <v>10877.7</v>
      </c>
    </row>
    <row r="16" spans="1:27" x14ac:dyDescent="0.3">
      <c r="B16" t="s">
        <v>28</v>
      </c>
      <c r="C16" s="4">
        <v>2455.6</v>
      </c>
      <c r="D16" s="4"/>
      <c r="E16" s="4">
        <v>130.80000000000001</v>
      </c>
      <c r="F16" s="4">
        <v>152.4</v>
      </c>
      <c r="G16" s="4">
        <v>2738.8</v>
      </c>
      <c r="H16" s="4">
        <v>3724.5</v>
      </c>
      <c r="I16" s="4">
        <v>6463.3</v>
      </c>
      <c r="J16" s="5">
        <v>1.0649999999999999</v>
      </c>
      <c r="K16" s="4">
        <v>6463.3</v>
      </c>
      <c r="L16" s="4">
        <v>6463.3</v>
      </c>
      <c r="N16" s="4">
        <f t="shared" si="0"/>
        <v>0</v>
      </c>
      <c r="O16" s="4">
        <f t="shared" si="1"/>
        <v>0</v>
      </c>
      <c r="Q16" s="8"/>
      <c r="S16" s="8">
        <f t="shared" si="4"/>
        <v>9</v>
      </c>
      <c r="T16" s="4">
        <f t="shared" si="5"/>
        <v>85.069391531885515</v>
      </c>
      <c r="U16" s="4">
        <f t="shared" si="6"/>
        <v>71.665547780555542</v>
      </c>
      <c r="V16" s="4">
        <f t="shared" si="7"/>
        <v>119.85366903378522</v>
      </c>
      <c r="W16" s="8">
        <f t="shared" si="3"/>
        <v>1921</v>
      </c>
      <c r="X16" s="4">
        <f>K141</f>
        <v>5163.7333333333336</v>
      </c>
      <c r="Y16" s="4">
        <f>L141</f>
        <v>4350.1166666666677</v>
      </c>
      <c r="Z16" s="8">
        <f t="shared" si="8"/>
        <v>2018</v>
      </c>
      <c r="AA16" s="4">
        <v>11139.2</v>
      </c>
    </row>
    <row r="17" spans="2:27" x14ac:dyDescent="0.3">
      <c r="B17" t="s">
        <v>29</v>
      </c>
      <c r="C17" s="4">
        <v>2118.6999999999998</v>
      </c>
      <c r="D17" s="4"/>
      <c r="E17" s="4">
        <v>129.1</v>
      </c>
      <c r="F17" s="4">
        <v>137.5</v>
      </c>
      <c r="G17" s="4">
        <v>2385.3000000000002</v>
      </c>
      <c r="H17" s="4">
        <v>3679.6</v>
      </c>
      <c r="I17" s="4">
        <v>6064.9</v>
      </c>
      <c r="J17" s="5">
        <v>0.999</v>
      </c>
      <c r="K17" s="4">
        <v>6064.9</v>
      </c>
      <c r="L17" s="4">
        <v>6064.9</v>
      </c>
      <c r="N17" s="4">
        <f t="shared" si="0"/>
        <v>0</v>
      </c>
      <c r="O17" s="4">
        <f t="shared" si="1"/>
        <v>0</v>
      </c>
      <c r="Q17" s="8"/>
      <c r="S17" s="8">
        <f t="shared" si="4"/>
        <v>10</v>
      </c>
      <c r="T17" s="4">
        <f t="shared" si="5"/>
        <v>32.241080830254681</v>
      </c>
      <c r="U17" s="4">
        <f t="shared" si="6"/>
        <v>27.108619816228099</v>
      </c>
      <c r="V17" s="4">
        <f t="shared" si="7"/>
        <v>124.41467613514092</v>
      </c>
      <c r="W17" s="8">
        <f t="shared" si="3"/>
        <v>1922</v>
      </c>
      <c r="X17" s="4">
        <f>K156</f>
        <v>1957.0416666666667</v>
      </c>
      <c r="Y17" s="4">
        <f>L156</f>
        <v>1645.5000000000002</v>
      </c>
      <c r="Z17" s="8">
        <f t="shared" si="8"/>
        <v>2019</v>
      </c>
      <c r="AA17" s="4">
        <v>11563.1</v>
      </c>
    </row>
    <row r="18" spans="2:27" x14ac:dyDescent="0.3">
      <c r="B18" t="s">
        <v>30</v>
      </c>
      <c r="C18" s="4">
        <v>1981.9</v>
      </c>
      <c r="D18" s="4"/>
      <c r="E18" s="4">
        <v>128.80000000000001</v>
      </c>
      <c r="F18" s="4">
        <v>136</v>
      </c>
      <c r="G18" s="4">
        <v>2246.6999999999998</v>
      </c>
      <c r="H18" s="4">
        <v>3653.4</v>
      </c>
      <c r="I18" s="4">
        <v>5900.1</v>
      </c>
      <c r="J18" s="5">
        <v>0.97199999999999998</v>
      </c>
      <c r="K18" s="4">
        <v>5900.1</v>
      </c>
      <c r="L18" s="4">
        <v>5900.1</v>
      </c>
      <c r="N18" s="4">
        <f t="shared" si="0"/>
        <v>0</v>
      </c>
      <c r="O18" s="4">
        <f t="shared" si="1"/>
        <v>0</v>
      </c>
      <c r="S18" s="8">
        <f t="shared" si="4"/>
        <v>11</v>
      </c>
      <c r="T18" s="4">
        <f t="shared" si="5"/>
        <v>13.015734421741811</v>
      </c>
      <c r="U18" s="4">
        <f t="shared" si="6"/>
        <v>8.3510089881562788</v>
      </c>
      <c r="V18" s="4">
        <f t="shared" si="7"/>
        <v>133.32902948138582</v>
      </c>
      <c r="W18" s="8">
        <f t="shared" si="3"/>
        <v>1923</v>
      </c>
      <c r="X18" s="4">
        <f>K172</f>
        <v>790.05833333333339</v>
      </c>
      <c r="Y18" s="4">
        <f>L172</f>
        <v>506.90833333333336</v>
      </c>
      <c r="Z18" s="8">
        <f t="shared" si="8"/>
        <v>2020</v>
      </c>
      <c r="AA18" s="4">
        <v>12391.6</v>
      </c>
    </row>
    <row r="19" spans="2:27" x14ac:dyDescent="0.3">
      <c r="B19" t="s">
        <v>31</v>
      </c>
      <c r="C19" s="4">
        <v>2593.4</v>
      </c>
      <c r="D19" s="4"/>
      <c r="E19" s="4">
        <v>148.80000000000001</v>
      </c>
      <c r="F19" s="4">
        <v>159.80000000000001</v>
      </c>
      <c r="G19" s="4">
        <v>2902</v>
      </c>
      <c r="H19" s="4">
        <v>3729.9</v>
      </c>
      <c r="I19" s="4">
        <v>6631.9</v>
      </c>
      <c r="J19" s="5">
        <v>1.093</v>
      </c>
      <c r="K19" s="4">
        <v>6631.9</v>
      </c>
      <c r="L19" s="4">
        <v>6631.9</v>
      </c>
      <c r="N19" s="4">
        <f t="shared" si="0"/>
        <v>0</v>
      </c>
      <c r="O19" s="4">
        <f t="shared" si="1"/>
        <v>0</v>
      </c>
    </row>
    <row r="20" spans="2:27" x14ac:dyDescent="0.3">
      <c r="B20" t="s">
        <v>32</v>
      </c>
      <c r="C20" s="4">
        <v>2113.9</v>
      </c>
      <c r="D20" s="4"/>
      <c r="E20" s="4">
        <v>113.4</v>
      </c>
      <c r="F20" s="4">
        <v>142.1</v>
      </c>
      <c r="G20" s="4">
        <v>2369.3000000000002</v>
      </c>
      <c r="H20" s="4">
        <v>3700.7</v>
      </c>
      <c r="I20" s="4">
        <v>6070</v>
      </c>
      <c r="J20" s="5">
        <v>1</v>
      </c>
      <c r="K20" s="4">
        <v>6070</v>
      </c>
      <c r="L20" s="4">
        <v>6070</v>
      </c>
      <c r="N20" s="4">
        <f t="shared" si="0"/>
        <v>9.9999999999909051E-2</v>
      </c>
      <c r="O20" s="4">
        <f t="shared" si="1"/>
        <v>0</v>
      </c>
    </row>
    <row r="21" spans="2:27" x14ac:dyDescent="0.3">
      <c r="C21" s="4">
        <f>SUM(C8:C19)/12</f>
        <v>2113.8916666666669</v>
      </c>
      <c r="D21" s="4">
        <f t="shared" ref="D21:L21" si="9">SUM(D8:D19)/12</f>
        <v>0</v>
      </c>
      <c r="E21" s="4">
        <f t="shared" si="9"/>
        <v>113.4083333333333</v>
      </c>
      <c r="F21" s="4">
        <f t="shared" si="9"/>
        <v>142.06666666666666</v>
      </c>
      <c r="G21" s="4">
        <f t="shared" si="9"/>
        <v>2369.2833333333333</v>
      </c>
      <c r="H21" s="4">
        <f t="shared" si="9"/>
        <v>3700.7416666666668</v>
      </c>
      <c r="I21" s="4">
        <f t="shared" si="9"/>
        <v>6070.0250000000005</v>
      </c>
      <c r="J21" s="5">
        <f t="shared" si="9"/>
        <v>1.0000833333333332</v>
      </c>
      <c r="K21" s="4">
        <f t="shared" si="9"/>
        <v>6070.0250000000005</v>
      </c>
      <c r="L21" s="4">
        <f t="shared" si="9"/>
        <v>6070.0250000000005</v>
      </c>
      <c r="N21" s="4">
        <f t="shared" si="0"/>
        <v>8.3333333333484916E-2</v>
      </c>
      <c r="O21" s="4">
        <f t="shared" si="1"/>
        <v>0</v>
      </c>
    </row>
    <row r="22" spans="2:27" x14ac:dyDescent="0.3">
      <c r="B22">
        <v>1914</v>
      </c>
      <c r="C22" s="4"/>
      <c r="D22" s="4"/>
      <c r="E22" s="4"/>
      <c r="F22" s="4"/>
      <c r="G22" s="4"/>
      <c r="H22" s="4"/>
      <c r="I22" s="4"/>
      <c r="J22" s="5"/>
      <c r="K22" s="4"/>
      <c r="L22" s="4"/>
      <c r="N22" s="4">
        <f t="shared" si="0"/>
        <v>0</v>
      </c>
      <c r="O22" s="4">
        <f t="shared" si="1"/>
        <v>0</v>
      </c>
    </row>
    <row r="23" spans="2:27" x14ac:dyDescent="0.3">
      <c r="B23" t="s">
        <v>20</v>
      </c>
      <c r="C23" s="4">
        <v>2052.8000000000002</v>
      </c>
      <c r="D23" s="4"/>
      <c r="E23" s="4">
        <v>132.5</v>
      </c>
      <c r="F23" s="4">
        <v>136.5</v>
      </c>
      <c r="G23" s="4">
        <v>2321.8000000000002</v>
      </c>
      <c r="H23" s="4">
        <v>3601.6</v>
      </c>
      <c r="I23" s="4">
        <v>5923.4</v>
      </c>
      <c r="J23" s="5">
        <v>0.97599999999999998</v>
      </c>
      <c r="K23" s="4">
        <v>5923.4</v>
      </c>
      <c r="L23" s="4">
        <v>5923.4</v>
      </c>
      <c r="N23" s="4">
        <f t="shared" si="0"/>
        <v>0</v>
      </c>
      <c r="O23" s="4">
        <f t="shared" si="1"/>
        <v>0</v>
      </c>
    </row>
    <row r="24" spans="2:27" x14ac:dyDescent="0.3">
      <c r="B24" t="s">
        <v>21</v>
      </c>
      <c r="C24" s="4">
        <v>1954</v>
      </c>
      <c r="D24" s="4"/>
      <c r="E24" s="4">
        <v>131.6</v>
      </c>
      <c r="F24" s="4">
        <v>140.4</v>
      </c>
      <c r="G24" s="4">
        <v>2226</v>
      </c>
      <c r="H24" s="4">
        <v>3576.1</v>
      </c>
      <c r="I24" s="4">
        <v>5842.1</v>
      </c>
      <c r="J24" s="5">
        <v>0.96199999999999997</v>
      </c>
      <c r="K24" s="4">
        <v>5842.1</v>
      </c>
      <c r="L24" s="4">
        <v>5842.1</v>
      </c>
      <c r="N24" s="4">
        <f t="shared" si="0"/>
        <v>0</v>
      </c>
      <c r="O24" s="4">
        <f t="shared" si="1"/>
        <v>-40</v>
      </c>
    </row>
    <row r="25" spans="2:27" x14ac:dyDescent="0.3">
      <c r="B25" t="s">
        <v>22</v>
      </c>
      <c r="C25" s="4">
        <v>2427.6999999999998</v>
      </c>
      <c r="D25" s="4"/>
      <c r="E25" s="4">
        <v>146.1</v>
      </c>
      <c r="F25" s="4">
        <v>158.80000000000001</v>
      </c>
      <c r="G25" s="4">
        <v>2732.6</v>
      </c>
      <c r="H25" s="4">
        <v>3628.8</v>
      </c>
      <c r="I25" s="4">
        <v>6361.4</v>
      </c>
      <c r="J25" s="5">
        <v>1.048</v>
      </c>
      <c r="K25" s="4">
        <v>6361.4</v>
      </c>
      <c r="L25" s="4">
        <v>6361.4</v>
      </c>
      <c r="N25" s="4">
        <f t="shared" si="0"/>
        <v>0</v>
      </c>
      <c r="O25" s="4">
        <f t="shared" si="1"/>
        <v>0</v>
      </c>
    </row>
    <row r="26" spans="2:27" x14ac:dyDescent="0.3">
      <c r="B26" t="s">
        <v>23</v>
      </c>
      <c r="C26" s="4">
        <v>2101.3000000000002</v>
      </c>
      <c r="D26" s="4"/>
      <c r="E26" s="4">
        <v>137.5</v>
      </c>
      <c r="F26" s="4">
        <v>143.1</v>
      </c>
      <c r="G26" s="4">
        <v>2381.9</v>
      </c>
      <c r="H26" s="4">
        <v>3568.5</v>
      </c>
      <c r="I26" s="4">
        <v>5950.4</v>
      </c>
      <c r="J26" s="5">
        <v>0.98</v>
      </c>
      <c r="K26" s="4">
        <v>5950.4</v>
      </c>
      <c r="L26" s="4">
        <v>5950.4</v>
      </c>
      <c r="N26" s="4">
        <f t="shared" si="0"/>
        <v>0</v>
      </c>
      <c r="O26" s="4">
        <f t="shared" si="1"/>
        <v>0</v>
      </c>
    </row>
    <row r="27" spans="2:27" x14ac:dyDescent="0.3">
      <c r="B27" t="s">
        <v>24</v>
      </c>
      <c r="C27" s="4">
        <v>2013.9</v>
      </c>
      <c r="D27" s="4"/>
      <c r="E27" s="4">
        <v>144.19999999999999</v>
      </c>
      <c r="F27" s="4">
        <v>135</v>
      </c>
      <c r="G27" s="4">
        <v>2293.1</v>
      </c>
      <c r="H27" s="4">
        <v>3600.4</v>
      </c>
      <c r="I27" s="4">
        <v>5893.5</v>
      </c>
      <c r="J27" s="5">
        <v>0.97099999999999997</v>
      </c>
      <c r="K27" s="4">
        <v>5893.5</v>
      </c>
      <c r="L27" s="4">
        <v>5893.5</v>
      </c>
      <c r="N27" s="4">
        <f t="shared" si="0"/>
        <v>0</v>
      </c>
      <c r="O27" s="4">
        <f t="shared" si="1"/>
        <v>0</v>
      </c>
    </row>
    <row r="28" spans="2:27" x14ac:dyDescent="0.3">
      <c r="B28" t="s">
        <v>33</v>
      </c>
      <c r="C28" s="4">
        <v>2406.6</v>
      </c>
      <c r="D28" s="4"/>
      <c r="E28" s="4">
        <v>155.1</v>
      </c>
      <c r="F28" s="4">
        <v>147.80000000000001</v>
      </c>
      <c r="G28" s="4">
        <v>2709.5</v>
      </c>
      <c r="H28" s="4">
        <v>3613.5</v>
      </c>
      <c r="I28" s="4">
        <v>6323</v>
      </c>
      <c r="J28" s="5">
        <v>1.042</v>
      </c>
      <c r="K28" s="4">
        <v>6323</v>
      </c>
      <c r="L28" s="4">
        <v>6323</v>
      </c>
      <c r="N28" s="4">
        <f t="shared" si="0"/>
        <v>0</v>
      </c>
      <c r="O28" s="4">
        <f t="shared" si="1"/>
        <v>0</v>
      </c>
    </row>
    <row r="29" spans="2:27" x14ac:dyDescent="0.3">
      <c r="B29" t="s">
        <v>26</v>
      </c>
      <c r="C29" s="4">
        <v>2909.4</v>
      </c>
      <c r="D29" s="4"/>
      <c r="E29" s="4">
        <v>171.6</v>
      </c>
      <c r="F29" s="4">
        <v>155.6</v>
      </c>
      <c r="G29" s="4">
        <v>3236.6</v>
      </c>
      <c r="H29" s="4">
        <v>3732.3</v>
      </c>
      <c r="I29" s="4">
        <v>6968.9</v>
      </c>
      <c r="J29" s="5">
        <v>1.1479999999999999</v>
      </c>
      <c r="K29" s="4">
        <v>6968.9</v>
      </c>
      <c r="L29" s="4">
        <v>6968.9</v>
      </c>
      <c r="N29" s="4">
        <f t="shared" si="0"/>
        <v>0</v>
      </c>
      <c r="O29" s="4">
        <f t="shared" si="1"/>
        <v>0</v>
      </c>
    </row>
    <row r="30" spans="2:27" x14ac:dyDescent="0.3">
      <c r="B30" t="s">
        <v>27</v>
      </c>
      <c r="C30" s="4">
        <v>4234.8999999999996</v>
      </c>
      <c r="D30" s="4">
        <v>69.3</v>
      </c>
      <c r="E30" s="4">
        <v>230.2</v>
      </c>
      <c r="F30" s="4">
        <v>169.5</v>
      </c>
      <c r="G30" s="4">
        <v>4703.8999999999996</v>
      </c>
      <c r="H30" s="4">
        <v>3624.3</v>
      </c>
      <c r="I30" s="4">
        <v>8328.2000000000007</v>
      </c>
      <c r="J30" s="5">
        <v>1.3720000000000001</v>
      </c>
      <c r="K30" s="4">
        <v>7654.6</v>
      </c>
      <c r="L30" s="4">
        <v>8328.2000000000007</v>
      </c>
      <c r="N30" s="4">
        <f t="shared" si="0"/>
        <v>0</v>
      </c>
      <c r="O30" s="4">
        <f t="shared" si="1"/>
        <v>0</v>
      </c>
    </row>
    <row r="31" spans="2:27" x14ac:dyDescent="0.3">
      <c r="B31" t="s">
        <v>28</v>
      </c>
      <c r="C31" s="4">
        <v>4490.8999999999996</v>
      </c>
      <c r="D31" s="4">
        <v>142.9</v>
      </c>
      <c r="E31" s="4">
        <v>237.6</v>
      </c>
      <c r="F31" s="4">
        <v>136.9</v>
      </c>
      <c r="G31" s="4">
        <v>5007.8999999999996</v>
      </c>
      <c r="H31" s="4">
        <v>3428.4</v>
      </c>
      <c r="I31" s="4">
        <v>8436.2999999999993</v>
      </c>
      <c r="J31" s="5">
        <v>1.39</v>
      </c>
      <c r="K31" s="4">
        <v>7676.3</v>
      </c>
      <c r="L31" s="4">
        <v>8461.7000000000007</v>
      </c>
      <c r="N31" s="4">
        <f t="shared" si="0"/>
        <v>0.3999999999996362</v>
      </c>
      <c r="O31" s="4">
        <f t="shared" si="1"/>
        <v>0</v>
      </c>
    </row>
    <row r="32" spans="2:27" x14ac:dyDescent="0.3">
      <c r="B32" t="s">
        <v>34</v>
      </c>
      <c r="C32" s="4">
        <v>4170.8</v>
      </c>
      <c r="D32" s="4">
        <v>243.6</v>
      </c>
      <c r="E32" s="4">
        <v>236.6</v>
      </c>
      <c r="F32" s="4">
        <v>132.4</v>
      </c>
      <c r="G32" s="4">
        <v>4783.3</v>
      </c>
      <c r="H32" s="4">
        <v>3188.9</v>
      </c>
      <c r="I32" s="4">
        <v>7972.2</v>
      </c>
      <c r="J32" s="5">
        <v>1.3129999999999999</v>
      </c>
      <c r="K32" s="4">
        <v>6813.8</v>
      </c>
      <c r="L32" s="4">
        <v>7643.5</v>
      </c>
      <c r="N32" s="4">
        <f t="shared" si="0"/>
        <v>0.1000000000003638</v>
      </c>
      <c r="O32" s="4">
        <f t="shared" si="1"/>
        <v>0</v>
      </c>
    </row>
    <row r="33" spans="2:15" x14ac:dyDescent="0.3">
      <c r="B33" t="s">
        <v>30</v>
      </c>
      <c r="C33" s="4">
        <v>4205.3999999999996</v>
      </c>
      <c r="D33" s="4">
        <v>322.8</v>
      </c>
      <c r="E33" s="4">
        <v>235.8</v>
      </c>
      <c r="F33" s="4">
        <v>136.30000000000001</v>
      </c>
      <c r="G33" s="4">
        <v>4900.3</v>
      </c>
      <c r="H33" s="4">
        <v>2980.8</v>
      </c>
      <c r="I33" s="4">
        <v>7881.1</v>
      </c>
      <c r="J33" s="5">
        <v>1.298</v>
      </c>
      <c r="K33" s="4">
        <v>6454.6</v>
      </c>
      <c r="L33" s="4">
        <v>7184.2</v>
      </c>
      <c r="N33" s="4">
        <f t="shared" si="0"/>
        <v>0</v>
      </c>
      <c r="O33" s="4">
        <f t="shared" si="1"/>
        <v>0</v>
      </c>
    </row>
    <row r="34" spans="2:15" x14ac:dyDescent="0.3">
      <c r="B34" t="s">
        <v>31</v>
      </c>
      <c r="C34" s="4">
        <v>5045.8999999999996</v>
      </c>
      <c r="D34" s="4">
        <v>445.8</v>
      </c>
      <c r="E34" s="4">
        <v>236.2</v>
      </c>
      <c r="F34" s="4">
        <v>133.69999999999999</v>
      </c>
      <c r="G34" s="4">
        <v>5861.6</v>
      </c>
      <c r="H34" s="4">
        <v>2841.4</v>
      </c>
      <c r="I34" s="4">
        <v>8703</v>
      </c>
      <c r="J34" s="5">
        <v>1.4339999999999999</v>
      </c>
      <c r="K34" s="4">
        <v>6984.8</v>
      </c>
      <c r="L34" s="4">
        <v>8118.5</v>
      </c>
      <c r="N34" s="4">
        <f t="shared" si="0"/>
        <v>0</v>
      </c>
      <c r="O34" s="4">
        <f t="shared" si="1"/>
        <v>0</v>
      </c>
    </row>
    <row r="35" spans="2:15" x14ac:dyDescent="0.3">
      <c r="B35" t="s">
        <v>35</v>
      </c>
      <c r="C35" s="4">
        <v>3167.8</v>
      </c>
      <c r="D35" s="4"/>
      <c r="E35" s="4">
        <v>182.9</v>
      </c>
      <c r="F35" s="4">
        <v>143.80000000000001</v>
      </c>
      <c r="G35" s="4">
        <v>3596.5</v>
      </c>
      <c r="H35" s="4">
        <v>3448.8</v>
      </c>
      <c r="I35" s="4">
        <v>7045.3</v>
      </c>
      <c r="J35" s="5">
        <v>1.161</v>
      </c>
      <c r="K35" s="4">
        <v>6570.6</v>
      </c>
      <c r="L35" s="4">
        <v>6916.6</v>
      </c>
      <c r="N35" s="4">
        <f t="shared" si="0"/>
        <v>-101.99999999999955</v>
      </c>
      <c r="O35" s="4">
        <f t="shared" si="1"/>
        <v>0</v>
      </c>
    </row>
    <row r="36" spans="2:15" x14ac:dyDescent="0.3">
      <c r="C36" s="4">
        <f>SUM(C23:C34)/12</f>
        <v>3167.7999999999997</v>
      </c>
      <c r="D36" s="4">
        <f t="shared" ref="D36:L36" si="10">SUM(D23:D34)/12</f>
        <v>102.03333333333332</v>
      </c>
      <c r="E36" s="4">
        <f t="shared" si="10"/>
        <v>182.91666666666666</v>
      </c>
      <c r="F36" s="4">
        <f t="shared" si="10"/>
        <v>143.83333333333334</v>
      </c>
      <c r="G36" s="4">
        <f t="shared" si="10"/>
        <v>3596.5416666666665</v>
      </c>
      <c r="H36" s="4">
        <f t="shared" si="10"/>
        <v>3448.7500000000005</v>
      </c>
      <c r="I36" s="4">
        <f t="shared" si="10"/>
        <v>7048.6250000000009</v>
      </c>
      <c r="J36" s="5">
        <f t="shared" si="10"/>
        <v>1.1611666666666667</v>
      </c>
      <c r="K36" s="4">
        <f t="shared" si="10"/>
        <v>6570.5666666666684</v>
      </c>
      <c r="L36" s="4">
        <f t="shared" si="10"/>
        <v>6916.5666666666666</v>
      </c>
      <c r="N36" s="4">
        <f t="shared" si="0"/>
        <v>4.1666666666515084E-2</v>
      </c>
      <c r="O36" s="4">
        <f t="shared" si="1"/>
        <v>-3.3333333333339397</v>
      </c>
    </row>
    <row r="37" spans="2:15" x14ac:dyDescent="0.3">
      <c r="B37">
        <v>1915</v>
      </c>
      <c r="N37" s="4">
        <f t="shared" si="0"/>
        <v>0</v>
      </c>
      <c r="O37" s="4">
        <f t="shared" si="1"/>
        <v>0</v>
      </c>
    </row>
    <row r="38" spans="2:15" x14ac:dyDescent="0.3">
      <c r="B38" t="s">
        <v>20</v>
      </c>
      <c r="C38" s="4">
        <v>4658.6000000000004</v>
      </c>
      <c r="D38" s="4">
        <v>485.2</v>
      </c>
      <c r="E38" s="4">
        <v>233.8</v>
      </c>
      <c r="F38" s="4">
        <v>116.2</v>
      </c>
      <c r="G38" s="4">
        <v>5493.8</v>
      </c>
      <c r="H38" s="4">
        <v>2700.7</v>
      </c>
      <c r="I38" s="4">
        <v>8194.5</v>
      </c>
      <c r="J38" s="5">
        <v>1.35</v>
      </c>
      <c r="K38" s="4">
        <v>6539.9</v>
      </c>
      <c r="L38" s="4">
        <v>7463.1</v>
      </c>
      <c r="N38" s="4">
        <f t="shared" si="0"/>
        <v>0</v>
      </c>
      <c r="O38" s="4">
        <f t="shared" si="1"/>
        <v>0</v>
      </c>
    </row>
    <row r="39" spans="2:15" x14ac:dyDescent="0.3">
      <c r="B39" t="s">
        <v>21</v>
      </c>
      <c r="C39" s="4">
        <v>4862.7</v>
      </c>
      <c r="D39" s="4">
        <v>549.29999999999995</v>
      </c>
      <c r="E39" s="4">
        <v>232.7</v>
      </c>
      <c r="F39" s="4">
        <v>121.4</v>
      </c>
      <c r="G39" s="4">
        <v>5766</v>
      </c>
      <c r="H39" s="4">
        <v>2537.9</v>
      </c>
      <c r="I39" s="4">
        <v>8303.9</v>
      </c>
      <c r="J39" s="5">
        <v>1.3680000000000001</v>
      </c>
      <c r="K39" s="4">
        <v>6271.8</v>
      </c>
      <c r="L39" s="4">
        <v>7407.6</v>
      </c>
      <c r="N39" s="4">
        <f t="shared" si="0"/>
        <v>9.9999999999454303E-2</v>
      </c>
      <c r="O39" s="4">
        <f t="shared" si="1"/>
        <v>0</v>
      </c>
    </row>
    <row r="40" spans="2:15" x14ac:dyDescent="0.3">
      <c r="B40" t="s">
        <v>22</v>
      </c>
      <c r="C40" s="4">
        <v>5624</v>
      </c>
      <c r="D40" s="4">
        <v>629.4</v>
      </c>
      <c r="E40" s="4">
        <v>232.2</v>
      </c>
      <c r="F40" s="4">
        <v>151.5</v>
      </c>
      <c r="G40" s="4">
        <v>6637</v>
      </c>
      <c r="H40" s="4">
        <v>2409.5</v>
      </c>
      <c r="I40" s="4">
        <v>9046.5</v>
      </c>
      <c r="J40" s="5">
        <v>1.49</v>
      </c>
      <c r="K40" s="4">
        <v>6569.7</v>
      </c>
      <c r="L40" s="4">
        <v>7887.1</v>
      </c>
      <c r="N40" s="4">
        <f t="shared" si="0"/>
        <v>9.9999999999454303E-2</v>
      </c>
      <c r="O40" s="4">
        <f t="shared" si="1"/>
        <v>0</v>
      </c>
    </row>
    <row r="41" spans="2:15" x14ac:dyDescent="0.3">
      <c r="B41" t="s">
        <v>23</v>
      </c>
      <c r="C41" s="4">
        <v>5310.3</v>
      </c>
      <c r="D41" s="4">
        <v>649</v>
      </c>
      <c r="E41" s="4">
        <v>235.5</v>
      </c>
      <c r="F41" s="4">
        <v>141.1</v>
      </c>
      <c r="G41" s="4">
        <v>6335.8</v>
      </c>
      <c r="H41" s="4">
        <v>2303.6</v>
      </c>
      <c r="I41" s="4">
        <v>8639.4</v>
      </c>
      <c r="J41" s="5">
        <v>1.423</v>
      </c>
      <c r="K41" s="4">
        <v>6131.6</v>
      </c>
      <c r="L41" s="4">
        <v>7460.6</v>
      </c>
      <c r="N41" s="4">
        <f t="shared" si="0"/>
        <v>0.1000000000003638</v>
      </c>
      <c r="O41" s="4">
        <f t="shared" si="1"/>
        <v>0</v>
      </c>
    </row>
    <row r="42" spans="2:15" x14ac:dyDescent="0.3">
      <c r="B42" t="s">
        <v>24</v>
      </c>
      <c r="C42" s="4">
        <v>5317.9</v>
      </c>
      <c r="D42" s="4">
        <v>673.7</v>
      </c>
      <c r="E42" s="4">
        <v>254.5</v>
      </c>
      <c r="F42" s="4">
        <v>137.4</v>
      </c>
      <c r="G42" s="4">
        <v>6383.5</v>
      </c>
      <c r="H42" s="4">
        <v>2216</v>
      </c>
      <c r="I42" s="4">
        <v>8599.5</v>
      </c>
      <c r="J42" s="5">
        <v>1.417</v>
      </c>
      <c r="K42" s="4">
        <v>6231.5</v>
      </c>
      <c r="L42" s="4">
        <v>7464.8</v>
      </c>
      <c r="N42" s="4">
        <f t="shared" si="0"/>
        <v>0</v>
      </c>
      <c r="O42" s="4">
        <f t="shared" si="1"/>
        <v>0</v>
      </c>
    </row>
    <row r="43" spans="2:15" x14ac:dyDescent="0.3">
      <c r="B43" t="s">
        <v>25</v>
      </c>
      <c r="C43" s="4">
        <v>5840.3</v>
      </c>
      <c r="D43" s="4">
        <v>705.3</v>
      </c>
      <c r="E43" s="4">
        <v>284.8</v>
      </c>
      <c r="F43" s="4">
        <v>142.5</v>
      </c>
      <c r="G43" s="4">
        <v>6972.9</v>
      </c>
      <c r="H43" s="4">
        <v>2142.4</v>
      </c>
      <c r="I43" s="4">
        <v>9115.2999999999993</v>
      </c>
      <c r="J43" s="5">
        <v>1.502</v>
      </c>
      <c r="K43" s="4">
        <v>6653.5</v>
      </c>
      <c r="L43" s="4">
        <v>7851.2</v>
      </c>
      <c r="N43" s="4">
        <f t="shared" si="0"/>
        <v>0</v>
      </c>
      <c r="O43" s="4">
        <f t="shared" si="1"/>
        <v>0</v>
      </c>
    </row>
    <row r="44" spans="2:15" x14ac:dyDescent="0.3">
      <c r="B44" t="s">
        <v>26</v>
      </c>
      <c r="C44" s="4">
        <v>5538.2</v>
      </c>
      <c r="D44" s="4">
        <v>724.4</v>
      </c>
      <c r="E44" s="4">
        <v>295.2</v>
      </c>
      <c r="F44" s="4">
        <v>131.9</v>
      </c>
      <c r="G44" s="4">
        <v>6689.7</v>
      </c>
      <c r="H44" s="4">
        <v>2065.6999999999998</v>
      </c>
      <c r="I44" s="4">
        <v>8755.4</v>
      </c>
      <c r="J44" s="5">
        <v>1.4419999999999999</v>
      </c>
      <c r="K44" s="4">
        <v>5888</v>
      </c>
      <c r="L44" s="4">
        <v>7483.2</v>
      </c>
      <c r="N44" s="4">
        <f t="shared" si="0"/>
        <v>0</v>
      </c>
      <c r="O44" s="4">
        <f t="shared" si="1"/>
        <v>0</v>
      </c>
    </row>
    <row r="45" spans="2:15" x14ac:dyDescent="0.3">
      <c r="B45" t="s">
        <v>27</v>
      </c>
      <c r="C45" s="4">
        <v>5564.3</v>
      </c>
      <c r="D45" s="4">
        <v>756.5</v>
      </c>
      <c r="E45" s="4">
        <v>293</v>
      </c>
      <c r="F45" s="4">
        <v>136.5</v>
      </c>
      <c r="G45" s="4">
        <v>6750.3</v>
      </c>
      <c r="H45" s="4">
        <v>1987</v>
      </c>
      <c r="I45" s="4">
        <v>8737.2999999999993</v>
      </c>
      <c r="J45" s="5">
        <v>1.4390000000000001</v>
      </c>
      <c r="K45" s="4">
        <v>6021.6</v>
      </c>
      <c r="L45" s="4">
        <v>7461.4</v>
      </c>
      <c r="N45" s="4">
        <f t="shared" si="0"/>
        <v>0</v>
      </c>
      <c r="O45" s="4">
        <f t="shared" si="1"/>
        <v>0</v>
      </c>
    </row>
    <row r="46" spans="2:15" x14ac:dyDescent="0.3">
      <c r="B46" t="s">
        <v>28</v>
      </c>
      <c r="C46" s="4">
        <v>6157.6</v>
      </c>
      <c r="D46" s="4">
        <v>813.3</v>
      </c>
      <c r="E46" s="4">
        <v>312</v>
      </c>
      <c r="F46" s="4">
        <v>146.69999999999999</v>
      </c>
      <c r="G46" s="4">
        <v>7429.7</v>
      </c>
      <c r="H46" s="4">
        <v>1915.2</v>
      </c>
      <c r="I46" s="4">
        <v>9344.9</v>
      </c>
      <c r="J46" s="5">
        <v>1.54</v>
      </c>
      <c r="K46" s="4">
        <v>6507.6</v>
      </c>
      <c r="L46" s="4">
        <v>8090.8</v>
      </c>
      <c r="N46" s="4">
        <f t="shared" si="0"/>
        <v>-9.9999999999454303E-2</v>
      </c>
      <c r="O46" s="4">
        <f t="shared" si="1"/>
        <v>0</v>
      </c>
    </row>
    <row r="47" spans="2:15" x14ac:dyDescent="0.3">
      <c r="B47" t="s">
        <v>34</v>
      </c>
      <c r="C47" s="4">
        <v>5946.4</v>
      </c>
      <c r="D47" s="4">
        <v>857.5</v>
      </c>
      <c r="E47" s="4">
        <v>315.2</v>
      </c>
      <c r="F47" s="4">
        <v>142</v>
      </c>
      <c r="G47" s="4">
        <v>7261</v>
      </c>
      <c r="H47" s="4">
        <v>1836</v>
      </c>
      <c r="I47" s="4">
        <v>9097.1</v>
      </c>
      <c r="J47" s="5">
        <v>1.4990000000000001</v>
      </c>
      <c r="K47" s="4">
        <v>6256.6</v>
      </c>
      <c r="L47" s="4">
        <v>7869.5</v>
      </c>
      <c r="N47" s="4">
        <f t="shared" si="0"/>
        <v>9.9999999999454303E-2</v>
      </c>
      <c r="O47" s="4">
        <f t="shared" si="1"/>
        <v>-0.1000000000003638</v>
      </c>
    </row>
    <row r="48" spans="2:15" x14ac:dyDescent="0.3">
      <c r="B48" t="s">
        <v>30</v>
      </c>
      <c r="C48" s="4">
        <v>5999.4</v>
      </c>
      <c r="D48" s="4">
        <v>888.8</v>
      </c>
      <c r="E48" s="4">
        <v>313.10000000000002</v>
      </c>
      <c r="F48" s="4">
        <v>146.30000000000001</v>
      </c>
      <c r="G48" s="4">
        <v>7347.6</v>
      </c>
      <c r="H48" s="4">
        <v>1760.9</v>
      </c>
      <c r="I48" s="4">
        <v>9108.5</v>
      </c>
      <c r="J48" s="5">
        <v>1.5009999999999999</v>
      </c>
      <c r="K48" s="4">
        <v>6255.8</v>
      </c>
      <c r="L48" s="4">
        <v>7725.6</v>
      </c>
      <c r="N48" s="4">
        <f t="shared" si="0"/>
        <v>0</v>
      </c>
      <c r="O48" s="4">
        <f t="shared" si="1"/>
        <v>0</v>
      </c>
    </row>
    <row r="49" spans="2:15" x14ac:dyDescent="0.3">
      <c r="B49" t="s">
        <v>31</v>
      </c>
      <c r="C49" s="4">
        <v>6917.9</v>
      </c>
      <c r="D49" s="4">
        <v>972.2</v>
      </c>
      <c r="E49" s="4">
        <v>327</v>
      </c>
      <c r="F49" s="4">
        <v>142.9</v>
      </c>
      <c r="G49" s="4">
        <v>8360</v>
      </c>
      <c r="H49" s="4">
        <v>1690.1</v>
      </c>
      <c r="I49" s="4">
        <v>10050.1</v>
      </c>
      <c r="J49" s="5">
        <v>1.6559999999999999</v>
      </c>
      <c r="K49" s="4">
        <v>6850.8</v>
      </c>
      <c r="L49" s="4">
        <v>8176.8</v>
      </c>
      <c r="N49" s="4">
        <f t="shared" si="0"/>
        <v>0</v>
      </c>
      <c r="O49" s="4">
        <f t="shared" si="1"/>
        <v>0</v>
      </c>
    </row>
    <row r="50" spans="2:15" x14ac:dyDescent="0.3">
      <c r="B50" t="s">
        <v>32</v>
      </c>
      <c r="C50" s="4">
        <v>5644.8</v>
      </c>
      <c r="D50" s="4">
        <v>725.3</v>
      </c>
      <c r="E50" s="4">
        <v>277.39999999999998</v>
      </c>
      <c r="F50" s="4">
        <v>138</v>
      </c>
      <c r="G50" s="4">
        <v>6785.6</v>
      </c>
      <c r="H50" s="4">
        <v>2130.4</v>
      </c>
      <c r="I50" s="4">
        <v>8916</v>
      </c>
      <c r="J50" s="5">
        <v>1.4690000000000001</v>
      </c>
      <c r="K50" s="4">
        <v>6348.2</v>
      </c>
      <c r="L50" s="4">
        <v>7694.6</v>
      </c>
      <c r="N50" s="4">
        <f t="shared" si="0"/>
        <v>-0.1000000000003638</v>
      </c>
      <c r="O50" s="4">
        <f t="shared" si="1"/>
        <v>0</v>
      </c>
    </row>
    <row r="51" spans="2:15" x14ac:dyDescent="0.3">
      <c r="C51" s="4">
        <f>SUM(C38:C49)/12</f>
        <v>5644.8</v>
      </c>
      <c r="D51" s="4">
        <f t="shared" ref="D51:L51" si="11">SUM(D38:D49)/12</f>
        <v>725.38333333333333</v>
      </c>
      <c r="E51" s="4">
        <f t="shared" si="11"/>
        <v>277.41666666666663</v>
      </c>
      <c r="F51" s="4">
        <f t="shared" si="11"/>
        <v>138.03333333333333</v>
      </c>
      <c r="G51" s="4">
        <f t="shared" si="11"/>
        <v>6785.6083333333336</v>
      </c>
      <c r="H51" s="4">
        <f t="shared" si="11"/>
        <v>2130.4166666666665</v>
      </c>
      <c r="I51" s="4">
        <f t="shared" si="11"/>
        <v>8916.0333333333347</v>
      </c>
      <c r="J51" s="5">
        <f t="shared" si="11"/>
        <v>1.4689166666666666</v>
      </c>
      <c r="K51" s="4">
        <f t="shared" si="11"/>
        <v>6348.2</v>
      </c>
      <c r="L51" s="4">
        <f t="shared" si="11"/>
        <v>7695.1416666666673</v>
      </c>
      <c r="N51" s="4">
        <f t="shared" si="0"/>
        <v>2.5000000000545697E-2</v>
      </c>
      <c r="O51" s="4">
        <f t="shared" si="1"/>
        <v>-8.3333333350310568E-3</v>
      </c>
    </row>
    <row r="52" spans="2:15" x14ac:dyDescent="0.3">
      <c r="B52">
        <v>1916</v>
      </c>
      <c r="C52" s="4"/>
      <c r="D52" s="4"/>
      <c r="E52" s="4"/>
      <c r="F52" s="4"/>
      <c r="G52" s="4"/>
      <c r="H52" s="4"/>
      <c r="I52" s="4"/>
      <c r="J52" s="5"/>
      <c r="K52" s="4"/>
      <c r="L52" s="4"/>
      <c r="N52" s="4">
        <f t="shared" si="0"/>
        <v>0</v>
      </c>
      <c r="O52" s="4">
        <f t="shared" si="1"/>
        <v>0</v>
      </c>
    </row>
    <row r="53" spans="2:15" x14ac:dyDescent="0.3">
      <c r="B53" t="s">
        <v>20</v>
      </c>
      <c r="C53" s="4">
        <v>6502.4</v>
      </c>
      <c r="D53" s="4">
        <v>973.3</v>
      </c>
      <c r="E53" s="4">
        <v>319.5</v>
      </c>
      <c r="F53" s="4">
        <v>140.19999999999999</v>
      </c>
      <c r="G53" s="4">
        <v>7935.4</v>
      </c>
      <c r="H53" s="4">
        <v>1605.5</v>
      </c>
      <c r="I53" s="4">
        <v>9540.9</v>
      </c>
      <c r="J53" s="5">
        <v>1.5720000000000001</v>
      </c>
      <c r="K53" s="4">
        <v>6433.5</v>
      </c>
      <c r="L53" s="4">
        <v>7494.8</v>
      </c>
      <c r="N53" s="4">
        <f t="shared" si="0"/>
        <v>0</v>
      </c>
      <c r="O53" s="4">
        <f t="shared" si="1"/>
        <v>0</v>
      </c>
    </row>
    <row r="54" spans="2:15" x14ac:dyDescent="0.3">
      <c r="B54" t="s">
        <v>21</v>
      </c>
      <c r="C54" s="4">
        <v>6554.3</v>
      </c>
      <c r="D54" s="4">
        <v>1047</v>
      </c>
      <c r="E54" s="4">
        <v>316.89999999999998</v>
      </c>
      <c r="F54" s="4">
        <v>143.80000000000001</v>
      </c>
      <c r="G54" s="4">
        <v>8062.1</v>
      </c>
      <c r="H54" s="4">
        <v>1530.3</v>
      </c>
      <c r="I54" s="4">
        <v>9592.4</v>
      </c>
      <c r="J54" s="5">
        <v>1.58</v>
      </c>
      <c r="K54" s="4">
        <v>6420.6</v>
      </c>
      <c r="L54" s="4">
        <v>7494.1</v>
      </c>
      <c r="N54" s="4">
        <f t="shared" si="0"/>
        <v>-0.1000000000003638</v>
      </c>
      <c r="O54" s="4">
        <f t="shared" si="1"/>
        <v>0</v>
      </c>
    </row>
    <row r="55" spans="2:15" x14ac:dyDescent="0.3">
      <c r="B55" t="s">
        <v>22</v>
      </c>
      <c r="C55" s="4">
        <v>6988.1</v>
      </c>
      <c r="D55" s="4">
        <v>1161.8</v>
      </c>
      <c r="E55" s="4">
        <v>324.3</v>
      </c>
      <c r="F55" s="4">
        <v>151.19999999999999</v>
      </c>
      <c r="G55" s="4">
        <v>8625.5</v>
      </c>
      <c r="H55" s="4">
        <v>1461.6</v>
      </c>
      <c r="I55" s="4">
        <v>10087.1</v>
      </c>
      <c r="J55" s="5">
        <v>1.6619999999999999</v>
      </c>
      <c r="K55" s="4">
        <v>6871.3</v>
      </c>
      <c r="L55" s="4">
        <v>7636</v>
      </c>
      <c r="N55" s="4">
        <f t="shared" si="0"/>
        <v>-9.9999999998544808E-2</v>
      </c>
      <c r="O55" s="4">
        <f t="shared" si="1"/>
        <v>0</v>
      </c>
    </row>
    <row r="56" spans="2:15" x14ac:dyDescent="0.3">
      <c r="B56" t="s">
        <v>23</v>
      </c>
      <c r="C56" s="4">
        <v>6696.9</v>
      </c>
      <c r="D56" s="4">
        <v>1138</v>
      </c>
      <c r="E56" s="4">
        <v>321.5</v>
      </c>
      <c r="F56" s="4">
        <v>148.4</v>
      </c>
      <c r="G56" s="4">
        <v>8304.7999999999993</v>
      </c>
      <c r="H56" s="4">
        <v>1393.2</v>
      </c>
      <c r="I56" s="4">
        <v>9698</v>
      </c>
      <c r="J56" s="5">
        <v>1.5980000000000001</v>
      </c>
      <c r="K56" s="4">
        <v>6561.6</v>
      </c>
      <c r="L56" s="4">
        <v>7471.5</v>
      </c>
      <c r="N56" s="4">
        <f t="shared" si="0"/>
        <v>0</v>
      </c>
      <c r="O56" s="4">
        <f t="shared" si="1"/>
        <v>0</v>
      </c>
    </row>
    <row r="57" spans="2:15" x14ac:dyDescent="0.3">
      <c r="B57" t="s">
        <v>24</v>
      </c>
      <c r="C57" s="4">
        <v>6737.7</v>
      </c>
      <c r="D57" s="4">
        <v>1148</v>
      </c>
      <c r="E57" s="4">
        <v>318.89999999999998</v>
      </c>
      <c r="F57" s="4">
        <v>146</v>
      </c>
      <c r="G57" s="4">
        <v>8350.6</v>
      </c>
      <c r="H57" s="4">
        <v>1340.4</v>
      </c>
      <c r="I57" s="4">
        <v>9691</v>
      </c>
      <c r="J57" s="5">
        <v>1.597</v>
      </c>
      <c r="K57" s="4">
        <v>6482.3</v>
      </c>
      <c r="L57" s="4">
        <v>7802.7</v>
      </c>
      <c r="N57" s="4">
        <f t="shared" si="0"/>
        <v>0</v>
      </c>
      <c r="O57" s="4">
        <f t="shared" si="1"/>
        <v>0</v>
      </c>
    </row>
    <row r="58" spans="2:15" x14ac:dyDescent="0.3">
      <c r="B58" t="s">
        <v>25</v>
      </c>
      <c r="C58" s="4">
        <v>7240.5</v>
      </c>
      <c r="D58" s="4">
        <v>1316.4</v>
      </c>
      <c r="E58" s="4">
        <v>326.8</v>
      </c>
      <c r="F58" s="4">
        <v>151.19999999999999</v>
      </c>
      <c r="G58" s="4">
        <v>9035</v>
      </c>
      <c r="H58" s="4">
        <v>1268.5999999999999</v>
      </c>
      <c r="I58" s="4">
        <v>10303.6</v>
      </c>
      <c r="J58" s="5">
        <v>1.6970000000000001</v>
      </c>
      <c r="K58" s="4">
        <v>6850.8</v>
      </c>
      <c r="L58" s="4">
        <v>8151.6</v>
      </c>
      <c r="N58" s="4">
        <f t="shared" si="0"/>
        <v>-0.1000000000003638</v>
      </c>
      <c r="O58" s="4">
        <f t="shared" si="1"/>
        <v>0</v>
      </c>
    </row>
    <row r="59" spans="2:15" x14ac:dyDescent="0.3">
      <c r="B59" t="s">
        <v>26</v>
      </c>
      <c r="C59" s="4">
        <v>7024.6</v>
      </c>
      <c r="D59" s="4">
        <v>1372.8</v>
      </c>
      <c r="E59" s="4">
        <v>322.10000000000002</v>
      </c>
      <c r="F59" s="4">
        <v>143.19999999999999</v>
      </c>
      <c r="G59" s="4">
        <v>8862.7000000000007</v>
      </c>
      <c r="H59" s="4">
        <v>1204</v>
      </c>
      <c r="I59" s="4">
        <v>10066.700000000001</v>
      </c>
      <c r="J59" s="5">
        <v>1.6579999999999999</v>
      </c>
      <c r="K59" s="4">
        <v>6331.3</v>
      </c>
      <c r="L59" s="4">
        <v>7696.3</v>
      </c>
      <c r="N59" s="4">
        <f t="shared" si="0"/>
        <v>0</v>
      </c>
      <c r="O59" s="4">
        <f t="shared" si="1"/>
        <v>0</v>
      </c>
    </row>
    <row r="60" spans="2:15" x14ac:dyDescent="0.3">
      <c r="B60" t="s">
        <v>27</v>
      </c>
      <c r="C60" s="4">
        <v>7117.5</v>
      </c>
      <c r="D60" s="4">
        <v>1614.8</v>
      </c>
      <c r="E60" s="4">
        <v>324.60000000000002</v>
      </c>
      <c r="F60" s="4">
        <v>147.4</v>
      </c>
      <c r="G60" s="4">
        <v>9204.2999999999993</v>
      </c>
      <c r="H60" s="4">
        <v>1144</v>
      </c>
      <c r="I60" s="4">
        <v>10348.299999999999</v>
      </c>
      <c r="J60" s="5">
        <v>1.7050000000000001</v>
      </c>
      <c r="K60" s="4">
        <v>6568.7</v>
      </c>
      <c r="L60" s="4">
        <v>7798.3</v>
      </c>
      <c r="N60" s="4">
        <f t="shared" si="0"/>
        <v>0</v>
      </c>
      <c r="O60" s="4">
        <f t="shared" si="1"/>
        <v>0</v>
      </c>
    </row>
    <row r="61" spans="2:15" x14ac:dyDescent="0.3">
      <c r="B61" t="s">
        <v>28</v>
      </c>
      <c r="C61" s="4">
        <v>7370</v>
      </c>
      <c r="D61" s="4">
        <v>1986.2</v>
      </c>
      <c r="E61" s="4">
        <v>345.7</v>
      </c>
      <c r="F61" s="4">
        <v>154.69999999999999</v>
      </c>
      <c r="G61" s="4">
        <v>9856.6</v>
      </c>
      <c r="H61" s="4">
        <v>1084.9000000000001</v>
      </c>
      <c r="I61" s="4">
        <v>10941.5</v>
      </c>
      <c r="J61" s="5">
        <v>1.8029999999999999</v>
      </c>
      <c r="K61" s="4">
        <v>7146.6</v>
      </c>
      <c r="L61" s="4">
        <v>8009.9</v>
      </c>
      <c r="N61" s="4">
        <f t="shared" si="0"/>
        <v>0</v>
      </c>
      <c r="O61" s="4">
        <f t="shared" si="1"/>
        <v>0</v>
      </c>
    </row>
    <row r="62" spans="2:15" x14ac:dyDescent="0.3">
      <c r="B62" t="s">
        <v>34</v>
      </c>
      <c r="C62" s="4">
        <v>7260</v>
      </c>
      <c r="D62" s="4">
        <v>2189.8000000000002</v>
      </c>
      <c r="E62" s="4">
        <v>349.3</v>
      </c>
      <c r="F62" s="4">
        <v>152.30000000000001</v>
      </c>
      <c r="G62" s="4">
        <v>9951.4</v>
      </c>
      <c r="H62" s="4">
        <v>1014.7</v>
      </c>
      <c r="I62" s="4">
        <v>10966.1</v>
      </c>
      <c r="J62" s="5">
        <v>1.8069999999999999</v>
      </c>
      <c r="K62" s="4">
        <v>7228.8</v>
      </c>
      <c r="L62" s="4">
        <v>8081.1</v>
      </c>
      <c r="N62" s="4">
        <f t="shared" si="0"/>
        <v>0</v>
      </c>
      <c r="O62" s="4">
        <f t="shared" si="1"/>
        <v>0</v>
      </c>
    </row>
    <row r="63" spans="2:15" x14ac:dyDescent="0.3">
      <c r="B63" t="s">
        <v>30</v>
      </c>
      <c r="C63" s="4">
        <v>7333.7</v>
      </c>
      <c r="D63" s="4">
        <v>2476.9</v>
      </c>
      <c r="E63" s="4">
        <v>349.3</v>
      </c>
      <c r="F63" s="4">
        <v>151.6</v>
      </c>
      <c r="G63" s="4">
        <v>10311.5</v>
      </c>
      <c r="H63" s="4">
        <v>946.1</v>
      </c>
      <c r="I63" s="4">
        <v>11257.6</v>
      </c>
      <c r="J63" s="5">
        <v>1.855</v>
      </c>
      <c r="K63" s="4">
        <v>7500.1</v>
      </c>
      <c r="L63" s="4">
        <v>8181.4</v>
      </c>
      <c r="N63" s="4">
        <f t="shared" si="0"/>
        <v>0</v>
      </c>
      <c r="O63" s="4">
        <f t="shared" si="1"/>
        <v>0</v>
      </c>
    </row>
    <row r="64" spans="2:15" x14ac:dyDescent="0.3">
      <c r="B64" t="s">
        <v>31</v>
      </c>
      <c r="C64" s="4">
        <v>8054.7</v>
      </c>
      <c r="D64" s="4">
        <v>2872.9</v>
      </c>
      <c r="E64" s="4">
        <v>352.5</v>
      </c>
      <c r="F64" s="4">
        <v>157.9</v>
      </c>
      <c r="G64" s="4">
        <v>11437.9</v>
      </c>
      <c r="H64" s="4">
        <v>877.4</v>
      </c>
      <c r="I64" s="4">
        <v>12315.4</v>
      </c>
      <c r="J64" s="5">
        <v>2.089</v>
      </c>
      <c r="K64" s="4">
        <v>8209.6</v>
      </c>
      <c r="L64" s="4">
        <v>9041.4</v>
      </c>
      <c r="N64" s="4">
        <f t="shared" si="0"/>
        <v>0.1000000000003638</v>
      </c>
      <c r="O64" s="4">
        <f t="shared" si="1"/>
        <v>-0.1000000000003638</v>
      </c>
    </row>
    <row r="65" spans="2:15" x14ac:dyDescent="0.3">
      <c r="B65" t="s">
        <v>32</v>
      </c>
      <c r="C65" s="4">
        <v>7073.4</v>
      </c>
      <c r="D65" s="4">
        <v>1608.2</v>
      </c>
      <c r="E65" s="4">
        <v>331</v>
      </c>
      <c r="F65" s="4">
        <v>149</v>
      </c>
      <c r="G65" s="4">
        <v>9161.5</v>
      </c>
      <c r="H65" s="4">
        <v>1239.2</v>
      </c>
      <c r="I65" s="4">
        <v>10400.6</v>
      </c>
      <c r="J65" s="5">
        <v>1.7190000000000001</v>
      </c>
      <c r="K65" s="4">
        <v>6883.8</v>
      </c>
      <c r="L65" s="4">
        <v>7904.9</v>
      </c>
      <c r="N65" s="4">
        <f t="shared" si="0"/>
        <v>0.1000000000003638</v>
      </c>
      <c r="O65" s="4">
        <f t="shared" si="1"/>
        <v>0.1000000000003638</v>
      </c>
    </row>
    <row r="66" spans="2:15" x14ac:dyDescent="0.3">
      <c r="C66" s="4">
        <f>SUM(C53:C64)/12</f>
        <v>7073.3666666666659</v>
      </c>
      <c r="D66" s="4">
        <f t="shared" ref="D66:L66" si="12">SUM(D53:D64)/12</f>
        <v>1608.1583333333338</v>
      </c>
      <c r="E66" s="4">
        <f t="shared" si="12"/>
        <v>330.95</v>
      </c>
      <c r="F66" s="4">
        <f t="shared" si="12"/>
        <v>148.99166666666667</v>
      </c>
      <c r="G66" s="4">
        <f t="shared" si="12"/>
        <v>9161.4833333333336</v>
      </c>
      <c r="H66" s="4">
        <f t="shared" si="12"/>
        <v>1239.2250000000001</v>
      </c>
      <c r="I66" s="4">
        <f t="shared" si="12"/>
        <v>10400.716666666667</v>
      </c>
      <c r="J66" s="5">
        <f t="shared" si="12"/>
        <v>1.7185833333333331</v>
      </c>
      <c r="K66" s="4">
        <f t="shared" si="12"/>
        <v>6883.7666666666673</v>
      </c>
      <c r="L66" s="4">
        <f t="shared" si="12"/>
        <v>7904.9249999999993</v>
      </c>
      <c r="N66" s="4">
        <f t="shared" si="0"/>
        <v>-1.6666666666424135E-2</v>
      </c>
      <c r="O66" s="4">
        <f t="shared" si="1"/>
        <v>-8.3333333332120674E-3</v>
      </c>
    </row>
    <row r="67" spans="2:15" x14ac:dyDescent="0.3">
      <c r="B67">
        <v>1917</v>
      </c>
      <c r="N67" s="4">
        <f t="shared" si="0"/>
        <v>0</v>
      </c>
      <c r="O67" s="4">
        <f t="shared" si="1"/>
        <v>0</v>
      </c>
    </row>
    <row r="68" spans="2:15" x14ac:dyDescent="0.3">
      <c r="B68" t="s">
        <v>20</v>
      </c>
      <c r="C68" s="4">
        <v>7858.5</v>
      </c>
      <c r="D68" s="4">
        <v>3070.4</v>
      </c>
      <c r="E68" s="4">
        <v>348.7</v>
      </c>
      <c r="F68" s="4">
        <v>151.19999999999999</v>
      </c>
      <c r="G68" s="4">
        <v>11428.8</v>
      </c>
      <c r="H68" s="4">
        <v>790.2</v>
      </c>
      <c r="I68" s="4">
        <v>12219</v>
      </c>
      <c r="J68" s="5">
        <v>2.0129999999999999</v>
      </c>
      <c r="K68" s="4">
        <v>7857.9</v>
      </c>
      <c r="L68" s="4">
        <v>8860.7999999999993</v>
      </c>
      <c r="N68" s="4">
        <f t="shared" si="0"/>
        <v>0</v>
      </c>
      <c r="O68" s="4">
        <f t="shared" si="1"/>
        <v>0</v>
      </c>
    </row>
    <row r="69" spans="2:15" x14ac:dyDescent="0.3">
      <c r="B69" t="s">
        <v>21</v>
      </c>
      <c r="C69" s="4">
        <v>8107.2</v>
      </c>
      <c r="D69" s="4">
        <v>3374.6</v>
      </c>
      <c r="E69" s="4">
        <v>348.3</v>
      </c>
      <c r="F69" s="4">
        <v>152</v>
      </c>
      <c r="G69" s="4">
        <v>11982.1</v>
      </c>
      <c r="H69" s="4">
        <v>738.3</v>
      </c>
      <c r="I69" s="4">
        <v>12720.4</v>
      </c>
      <c r="J69" s="5">
        <v>2.0960000000000001</v>
      </c>
      <c r="K69" s="4">
        <v>8097</v>
      </c>
      <c r="L69" s="4">
        <v>9099</v>
      </c>
      <c r="N69" s="4">
        <f t="shared" si="0"/>
        <v>0</v>
      </c>
      <c r="O69" s="4">
        <f t="shared" si="1"/>
        <v>0</v>
      </c>
    </row>
    <row r="70" spans="2:15" x14ac:dyDescent="0.3">
      <c r="B70" t="s">
        <v>22</v>
      </c>
      <c r="C70" s="4">
        <v>8616</v>
      </c>
      <c r="D70" s="4">
        <v>3754.6</v>
      </c>
      <c r="E70" s="4">
        <v>347.3</v>
      </c>
      <c r="F70" s="4">
        <v>155</v>
      </c>
      <c r="G70" s="4">
        <v>12872.9</v>
      </c>
      <c r="H70" s="4">
        <v>671.5</v>
      </c>
      <c r="I70" s="4">
        <v>13544.4</v>
      </c>
      <c r="J70" s="5">
        <v>2.2309999999999999</v>
      </c>
      <c r="K70" s="4">
        <v>8561.6</v>
      </c>
      <c r="L70" s="4">
        <v>9772.2999999999993</v>
      </c>
      <c r="N70" s="4">
        <f t="shared" si="0"/>
        <v>0</v>
      </c>
      <c r="O70" s="4">
        <f t="shared" si="1"/>
        <v>0</v>
      </c>
    </row>
    <row r="71" spans="2:15" x14ac:dyDescent="0.3">
      <c r="B71" t="s">
        <v>23</v>
      </c>
      <c r="C71" s="4">
        <v>8315.4</v>
      </c>
      <c r="D71" s="4">
        <v>3898</v>
      </c>
      <c r="E71" s="4">
        <v>344.8</v>
      </c>
      <c r="F71" s="4">
        <v>150.9</v>
      </c>
      <c r="G71" s="4">
        <v>12709.1</v>
      </c>
      <c r="H71" s="4">
        <v>604.9</v>
      </c>
      <c r="I71" s="4">
        <v>13314</v>
      </c>
      <c r="J71" s="5">
        <v>2.1930000000000001</v>
      </c>
      <c r="K71" s="4">
        <v>8228.7000000000007</v>
      </c>
      <c r="L71" s="4">
        <v>8628.6</v>
      </c>
      <c r="N71" s="4">
        <f t="shared" si="0"/>
        <v>0</v>
      </c>
      <c r="O71" s="4">
        <f t="shared" si="1"/>
        <v>0</v>
      </c>
    </row>
    <row r="72" spans="2:15" x14ac:dyDescent="0.3">
      <c r="B72" t="s">
        <v>24</v>
      </c>
      <c r="C72" s="4">
        <v>8285.2000000000007</v>
      </c>
      <c r="D72" s="4">
        <v>4110.3999999999996</v>
      </c>
      <c r="E72" s="4">
        <v>343.9</v>
      </c>
      <c r="F72" s="4">
        <v>150.19999999999999</v>
      </c>
      <c r="G72" s="4">
        <v>12889.6</v>
      </c>
      <c r="H72" s="4">
        <v>520</v>
      </c>
      <c r="I72" s="4">
        <v>13409.6</v>
      </c>
      <c r="J72" s="5">
        <v>2.2090000000000001</v>
      </c>
      <c r="K72" s="4">
        <v>8247</v>
      </c>
      <c r="L72" s="4">
        <v>8601.4</v>
      </c>
      <c r="N72" s="4">
        <f t="shared" si="0"/>
        <v>0.1000000000003638</v>
      </c>
      <c r="O72" s="4">
        <f t="shared" si="1"/>
        <v>0</v>
      </c>
    </row>
    <row r="73" spans="2:15" x14ac:dyDescent="0.3">
      <c r="B73" t="s">
        <v>25</v>
      </c>
      <c r="C73" s="4">
        <v>8698.7000000000007</v>
      </c>
      <c r="D73" s="4">
        <v>4521.2</v>
      </c>
      <c r="E73" s="4">
        <v>344.5</v>
      </c>
      <c r="F73" s="4">
        <v>154.5</v>
      </c>
      <c r="G73" s="4">
        <v>13719</v>
      </c>
      <c r="H73" s="4">
        <v>487.8</v>
      </c>
      <c r="I73" s="4">
        <v>14206.8</v>
      </c>
      <c r="J73" s="5">
        <v>2.34</v>
      </c>
      <c r="K73" s="4">
        <v>8668</v>
      </c>
      <c r="L73" s="4">
        <v>8396.5</v>
      </c>
      <c r="N73" s="4">
        <f t="shared" ref="N73:N136" si="13">+C73+D73+E73+F73-G73</f>
        <v>-9.9999999998544808E-2</v>
      </c>
      <c r="O73" s="4">
        <f t="shared" ref="O73:O136" si="14">+H73+G73-I73</f>
        <v>0</v>
      </c>
    </row>
    <row r="74" spans="2:15" x14ac:dyDescent="0.3">
      <c r="B74" t="s">
        <v>26</v>
      </c>
      <c r="C74" s="4">
        <v>8852.7000000000007</v>
      </c>
      <c r="D74" s="4">
        <v>4722.1000000000004</v>
      </c>
      <c r="E74" s="4">
        <v>343.2</v>
      </c>
      <c r="F74" s="4">
        <v>155.9</v>
      </c>
      <c r="G74" s="4">
        <v>14073.9</v>
      </c>
      <c r="H74" s="4">
        <v>438.5</v>
      </c>
      <c r="I74" s="4">
        <v>14512.4</v>
      </c>
      <c r="J74" s="5">
        <v>2.391</v>
      </c>
      <c r="K74" s="4">
        <v>8481.7999999999993</v>
      </c>
      <c r="L74" s="4">
        <v>8531.7000000000007</v>
      </c>
      <c r="N74" s="4">
        <f t="shared" si="13"/>
        <v>0</v>
      </c>
      <c r="O74" s="4">
        <f t="shared" si="14"/>
        <v>0</v>
      </c>
    </row>
    <row r="75" spans="2:15" x14ac:dyDescent="0.3">
      <c r="B75" t="s">
        <v>27</v>
      </c>
      <c r="C75" s="4">
        <v>9337.1</v>
      </c>
      <c r="D75" s="4">
        <v>5082</v>
      </c>
      <c r="E75" s="4">
        <v>345.7</v>
      </c>
      <c r="F75" s="4">
        <v>156.4</v>
      </c>
      <c r="G75" s="4">
        <v>14921.2</v>
      </c>
      <c r="H75" s="4">
        <v>384</v>
      </c>
      <c r="I75" s="4">
        <v>15305.2</v>
      </c>
      <c r="J75" s="5">
        <v>2.5209999999999999</v>
      </c>
      <c r="K75" s="4">
        <v>7599.4</v>
      </c>
      <c r="L75" s="4">
        <v>9008.4</v>
      </c>
      <c r="N75" s="4">
        <f t="shared" si="13"/>
        <v>0</v>
      </c>
      <c r="O75" s="4">
        <f t="shared" si="14"/>
        <v>0</v>
      </c>
    </row>
    <row r="76" spans="2:15" x14ac:dyDescent="0.3">
      <c r="B76" t="s">
        <v>28</v>
      </c>
      <c r="C76" s="4">
        <v>10204.9</v>
      </c>
      <c r="D76" s="4">
        <v>5428</v>
      </c>
      <c r="E76" s="4">
        <v>348.5</v>
      </c>
      <c r="F76" s="4">
        <v>157.5</v>
      </c>
      <c r="G76" s="4">
        <v>16139</v>
      </c>
      <c r="H76" s="4">
        <v>349</v>
      </c>
      <c r="I76" s="4">
        <v>16488</v>
      </c>
      <c r="J76" s="5">
        <v>2.7160000000000002</v>
      </c>
      <c r="K76" s="4">
        <v>8344.1</v>
      </c>
      <c r="L76" s="4">
        <v>9608.4</v>
      </c>
      <c r="N76" s="4">
        <f t="shared" si="13"/>
        <v>-0.1000000000003638</v>
      </c>
      <c r="O76" s="4">
        <f t="shared" si="14"/>
        <v>0</v>
      </c>
    </row>
    <row r="77" spans="2:15" x14ac:dyDescent="0.3">
      <c r="B77" t="s">
        <v>34</v>
      </c>
      <c r="C77" s="4">
        <v>10400.299999999999</v>
      </c>
      <c r="D77" s="4">
        <v>5606.4</v>
      </c>
      <c r="E77" s="4">
        <v>348.2</v>
      </c>
      <c r="F77" s="4">
        <v>157.6</v>
      </c>
      <c r="G77" s="4">
        <v>16512.400000000001</v>
      </c>
      <c r="H77" s="4">
        <v>330.4</v>
      </c>
      <c r="I77" s="4">
        <v>16842.8</v>
      </c>
      <c r="J77" s="5">
        <v>2.7749999999999999</v>
      </c>
      <c r="K77" s="4">
        <v>8459.5</v>
      </c>
      <c r="L77" s="4">
        <v>9702.1</v>
      </c>
      <c r="N77" s="4">
        <f t="shared" si="13"/>
        <v>9.9999999998544808E-2</v>
      </c>
      <c r="O77" s="4">
        <f t="shared" si="14"/>
        <v>0</v>
      </c>
    </row>
    <row r="78" spans="2:15" x14ac:dyDescent="0.3">
      <c r="B78" t="s">
        <v>30</v>
      </c>
      <c r="C78" s="4">
        <v>10622.3</v>
      </c>
      <c r="D78" s="4">
        <v>5860.7</v>
      </c>
      <c r="E78" s="4">
        <v>346.9</v>
      </c>
      <c r="F78" s="4">
        <v>159.9</v>
      </c>
      <c r="G78" s="4">
        <v>16989.8</v>
      </c>
      <c r="H78" s="4">
        <v>201.6</v>
      </c>
      <c r="I78" s="4">
        <v>17191.5</v>
      </c>
      <c r="J78" s="5">
        <v>2.8319999999999999</v>
      </c>
      <c r="K78" s="4">
        <v>8548.7000000000007</v>
      </c>
      <c r="L78" s="4">
        <v>10400.200000000001</v>
      </c>
      <c r="N78" s="4">
        <f t="shared" si="13"/>
        <v>0</v>
      </c>
      <c r="O78" s="4">
        <f t="shared" si="14"/>
        <v>-0.10000000000218279</v>
      </c>
    </row>
    <row r="79" spans="2:15" x14ac:dyDescent="0.3">
      <c r="B79" t="s">
        <v>31</v>
      </c>
      <c r="C79" s="4">
        <v>11467.7</v>
      </c>
      <c r="D79" s="4">
        <v>6264.5</v>
      </c>
      <c r="E79" s="4">
        <v>849.7</v>
      </c>
      <c r="F79" s="4">
        <v>163.19999999999999</v>
      </c>
      <c r="G79" s="4">
        <v>18245.2</v>
      </c>
      <c r="H79" s="4">
        <v>212.3</v>
      </c>
      <c r="I79" s="4">
        <v>18457.5</v>
      </c>
      <c r="J79" s="5">
        <v>3.0409999999999999</v>
      </c>
      <c r="K79" s="4">
        <v>9160</v>
      </c>
      <c r="L79" s="4">
        <v>13682.4</v>
      </c>
      <c r="N79" s="4">
        <f t="shared" si="13"/>
        <v>499.90000000000146</v>
      </c>
      <c r="O79" s="4">
        <f t="shared" si="14"/>
        <v>0</v>
      </c>
    </row>
    <row r="80" spans="2:15" x14ac:dyDescent="0.3">
      <c r="B80" t="s">
        <v>32</v>
      </c>
      <c r="C80" s="4">
        <v>9230.5</v>
      </c>
      <c r="D80" s="4">
        <v>4641.1000000000004</v>
      </c>
      <c r="E80" s="4">
        <v>346.7</v>
      </c>
      <c r="F80" s="4">
        <v>155.4</v>
      </c>
      <c r="G80" s="4">
        <v>14373.6</v>
      </c>
      <c r="H80" s="4">
        <v>477.4</v>
      </c>
      <c r="I80" s="4">
        <v>14851</v>
      </c>
      <c r="J80" s="5">
        <v>2.4470000000000001</v>
      </c>
      <c r="K80" s="4">
        <v>8354.5</v>
      </c>
      <c r="L80" s="4">
        <v>9524.7999999999993</v>
      </c>
      <c r="N80" s="4">
        <f t="shared" si="13"/>
        <v>0.1000000000003638</v>
      </c>
      <c r="O80" s="4">
        <f t="shared" si="14"/>
        <v>0</v>
      </c>
    </row>
    <row r="81" spans="2:15" x14ac:dyDescent="0.3">
      <c r="C81" s="4">
        <f>SUM(C68:C79)/12</f>
        <v>9230.5</v>
      </c>
      <c r="D81" s="4">
        <f t="shared" ref="D81:L81" si="15">SUM(D68:D79)/12</f>
        <v>4641.0749999999998</v>
      </c>
      <c r="E81" s="4">
        <f t="shared" si="15"/>
        <v>388.30833333333334</v>
      </c>
      <c r="F81" s="4">
        <f t="shared" si="15"/>
        <v>155.35833333333335</v>
      </c>
      <c r="G81" s="4">
        <f t="shared" si="15"/>
        <v>14373.583333333334</v>
      </c>
      <c r="H81" s="4">
        <f t="shared" si="15"/>
        <v>477.37500000000006</v>
      </c>
      <c r="I81" s="4">
        <f t="shared" si="15"/>
        <v>14850.966666666665</v>
      </c>
      <c r="J81" s="5">
        <f t="shared" si="15"/>
        <v>2.4464999999999999</v>
      </c>
      <c r="K81" s="4">
        <f t="shared" si="15"/>
        <v>8354.4750000000004</v>
      </c>
      <c r="L81" s="4">
        <f t="shared" si="15"/>
        <v>9524.3166666666657</v>
      </c>
      <c r="N81" s="4">
        <f t="shared" si="13"/>
        <v>41.658333333332848</v>
      </c>
      <c r="O81" s="4">
        <f t="shared" si="14"/>
        <v>-8.333333331393078E-3</v>
      </c>
    </row>
    <row r="82" spans="2:15" x14ac:dyDescent="0.3">
      <c r="B82">
        <v>1918</v>
      </c>
      <c r="C82" s="4"/>
      <c r="D82" s="4"/>
      <c r="E82" s="4"/>
      <c r="F82" s="4"/>
      <c r="G82" s="4"/>
      <c r="H82" s="4"/>
      <c r="I82" s="4"/>
      <c r="J82" s="5"/>
      <c r="K82" s="4"/>
      <c r="L82" s="4"/>
      <c r="N82" s="4">
        <f t="shared" si="13"/>
        <v>0</v>
      </c>
      <c r="O82" s="4">
        <f t="shared" si="14"/>
        <v>0</v>
      </c>
    </row>
    <row r="83" spans="2:15" x14ac:dyDescent="0.3">
      <c r="B83" t="s">
        <v>20</v>
      </c>
      <c r="C83" s="4">
        <v>11138.9</v>
      </c>
      <c r="D83" s="4">
        <v>6288.8</v>
      </c>
      <c r="E83" s="4">
        <v>347.9</v>
      </c>
      <c r="F83" s="4">
        <v>158.6</v>
      </c>
      <c r="G83" s="4">
        <v>17934.2</v>
      </c>
      <c r="H83" s="4">
        <v>92.5</v>
      </c>
      <c r="I83" s="4">
        <v>18026.7</v>
      </c>
      <c r="J83" s="5">
        <v>2.97</v>
      </c>
      <c r="K83" s="4">
        <v>8906.5</v>
      </c>
      <c r="L83" s="4">
        <v>14525.9</v>
      </c>
      <c r="N83" s="4">
        <f t="shared" si="13"/>
        <v>0</v>
      </c>
      <c r="O83" s="4">
        <f t="shared" si="14"/>
        <v>0</v>
      </c>
    </row>
    <row r="84" spans="2:15" x14ac:dyDescent="0.3">
      <c r="B84" t="s">
        <v>21</v>
      </c>
      <c r="C84" s="4">
        <v>11310.8</v>
      </c>
      <c r="D84" s="4">
        <v>6532.6</v>
      </c>
      <c r="E84" s="4">
        <v>347.8</v>
      </c>
      <c r="F84" s="4">
        <v>160.30000000000001</v>
      </c>
      <c r="G84" s="4">
        <v>18351.599999999999</v>
      </c>
      <c r="H84" s="4">
        <v>84.1</v>
      </c>
      <c r="I84" s="4">
        <v>18435.7</v>
      </c>
      <c r="J84" s="5">
        <v>3.0369999999999999</v>
      </c>
      <c r="K84" s="4">
        <v>9372.5</v>
      </c>
      <c r="L84" s="4">
        <v>14678.1</v>
      </c>
      <c r="N84" s="4">
        <f t="shared" si="13"/>
        <v>-9.9999999998544808E-2</v>
      </c>
      <c r="O84" s="4">
        <f t="shared" si="14"/>
        <v>0</v>
      </c>
    </row>
    <row r="85" spans="2:15" x14ac:dyDescent="0.3">
      <c r="B85" t="s">
        <v>22</v>
      </c>
      <c r="C85" s="4">
        <v>11977.8</v>
      </c>
      <c r="D85" s="4">
        <v>6993.5</v>
      </c>
      <c r="E85" s="4">
        <v>349.7</v>
      </c>
      <c r="F85" s="4">
        <v>161.5</v>
      </c>
      <c r="G85" s="4">
        <v>19482.599999999999</v>
      </c>
      <c r="H85" s="4">
        <v>76.2</v>
      </c>
      <c r="I85" s="4">
        <v>19558.8</v>
      </c>
      <c r="J85" s="5">
        <v>3.222</v>
      </c>
      <c r="K85" s="4">
        <v>9953.6</v>
      </c>
      <c r="L85" s="4">
        <v>15773.2</v>
      </c>
      <c r="N85" s="4">
        <f t="shared" si="13"/>
        <v>-9.9999999998544808E-2</v>
      </c>
      <c r="O85" s="4">
        <f t="shared" si="14"/>
        <v>0</v>
      </c>
    </row>
    <row r="86" spans="2:15" x14ac:dyDescent="0.3">
      <c r="B86" t="s">
        <v>23</v>
      </c>
      <c r="C86" s="4">
        <v>11820.8</v>
      </c>
      <c r="D86" s="4">
        <v>6937.3</v>
      </c>
      <c r="E86" s="4">
        <v>346.5</v>
      </c>
      <c r="F86" s="4">
        <v>158.9</v>
      </c>
      <c r="G86" s="4">
        <v>19263.5</v>
      </c>
      <c r="H86" s="4">
        <v>68.8</v>
      </c>
      <c r="I86" s="4">
        <v>19332.3</v>
      </c>
      <c r="J86" s="5">
        <v>3.1850000000000001</v>
      </c>
      <c r="K86" s="4">
        <v>9542.1</v>
      </c>
      <c r="L86" s="4">
        <v>15872.2</v>
      </c>
      <c r="N86" s="4">
        <f t="shared" si="13"/>
        <v>0</v>
      </c>
      <c r="O86" s="4">
        <f t="shared" si="14"/>
        <v>0</v>
      </c>
    </row>
    <row r="87" spans="2:15" x14ac:dyDescent="0.3">
      <c r="B87" t="s">
        <v>24</v>
      </c>
      <c r="C87" s="4">
        <v>12002.7</v>
      </c>
      <c r="D87" s="4">
        <v>7169.4</v>
      </c>
      <c r="E87" s="4">
        <v>345.9</v>
      </c>
      <c r="F87" s="4">
        <v>160.69999999999999</v>
      </c>
      <c r="G87" s="4">
        <v>19678.7</v>
      </c>
      <c r="H87" s="4">
        <v>69.5</v>
      </c>
      <c r="I87" s="4">
        <v>19748.2</v>
      </c>
      <c r="J87" s="5">
        <v>3.2530000000000001</v>
      </c>
      <c r="K87" s="4">
        <v>9781.2000000000007</v>
      </c>
      <c r="L87" s="4">
        <v>16134.2</v>
      </c>
      <c r="N87" s="4">
        <f t="shared" si="13"/>
        <v>0</v>
      </c>
      <c r="O87" s="4">
        <f t="shared" si="14"/>
        <v>0</v>
      </c>
    </row>
    <row r="88" spans="2:15" x14ac:dyDescent="0.3">
      <c r="B88" t="s">
        <v>25</v>
      </c>
      <c r="C88" s="4">
        <v>12510.4</v>
      </c>
      <c r="D88" s="4">
        <v>7582.2</v>
      </c>
      <c r="E88" s="4">
        <v>345.6</v>
      </c>
      <c r="F88" s="4">
        <v>159</v>
      </c>
      <c r="G88" s="4">
        <v>20597.2</v>
      </c>
      <c r="H88" s="4">
        <v>71.099999999999994</v>
      </c>
      <c r="I88" s="4">
        <v>20668.3</v>
      </c>
      <c r="J88" s="5">
        <v>3.4049999999999998</v>
      </c>
      <c r="K88" s="4">
        <v>9979.9</v>
      </c>
      <c r="L88" s="4">
        <v>16197.7</v>
      </c>
      <c r="N88" s="4">
        <f t="shared" si="13"/>
        <v>0</v>
      </c>
      <c r="O88" s="4">
        <f t="shared" si="14"/>
        <v>0</v>
      </c>
    </row>
    <row r="89" spans="2:15" x14ac:dyDescent="0.3">
      <c r="B89" t="s">
        <v>26</v>
      </c>
      <c r="C89" s="4">
        <v>12704.5</v>
      </c>
      <c r="D89" s="4">
        <v>7736.3</v>
      </c>
      <c r="E89" s="4">
        <v>344.7</v>
      </c>
      <c r="F89" s="4">
        <v>159.19999999999999</v>
      </c>
      <c r="G89" s="4">
        <v>20944.599999999999</v>
      </c>
      <c r="H89" s="4">
        <v>65.8</v>
      </c>
      <c r="I89" s="4">
        <v>21010.400000000001</v>
      </c>
      <c r="J89" s="5">
        <v>3.4609999999999999</v>
      </c>
      <c r="K89" s="4">
        <v>10204.200000000001</v>
      </c>
      <c r="L89" s="4">
        <v>15236</v>
      </c>
      <c r="N89" s="4">
        <f t="shared" si="13"/>
        <v>0.10000000000218279</v>
      </c>
      <c r="O89" s="4">
        <f t="shared" si="14"/>
        <v>0</v>
      </c>
    </row>
    <row r="90" spans="2:15" x14ac:dyDescent="0.3">
      <c r="B90" t="s">
        <v>27</v>
      </c>
      <c r="C90" s="4">
        <v>13639.1</v>
      </c>
      <c r="D90" s="4">
        <v>8255.7000000000007</v>
      </c>
      <c r="E90" s="4">
        <v>346.4</v>
      </c>
      <c r="F90" s="4">
        <v>161</v>
      </c>
      <c r="G90" s="4">
        <v>22402.1</v>
      </c>
      <c r="H90" s="4">
        <v>70.900000000000006</v>
      </c>
      <c r="I90" s="4">
        <v>22473</v>
      </c>
      <c r="J90" s="5">
        <v>3.702</v>
      </c>
      <c r="K90" s="4">
        <v>9686.6</v>
      </c>
      <c r="L90" s="4">
        <v>15487.9</v>
      </c>
      <c r="N90" s="4">
        <f t="shared" si="13"/>
        <v>0.10000000000582077</v>
      </c>
      <c r="O90" s="4">
        <f t="shared" si="14"/>
        <v>0</v>
      </c>
    </row>
    <row r="91" spans="2:15" x14ac:dyDescent="0.3">
      <c r="B91" t="s">
        <v>28</v>
      </c>
      <c r="C91" s="4">
        <v>15334.4</v>
      </c>
      <c r="D91" s="4">
        <v>8746</v>
      </c>
      <c r="E91" s="4">
        <v>349.1</v>
      </c>
      <c r="F91" s="4">
        <v>165.5</v>
      </c>
      <c r="G91" s="4">
        <v>24595</v>
      </c>
      <c r="H91" s="4">
        <v>77.900000000000006</v>
      </c>
      <c r="I91" s="4">
        <v>24672.9</v>
      </c>
      <c r="J91" s="5">
        <v>4.0650000000000004</v>
      </c>
      <c r="K91" s="4">
        <v>10859.6</v>
      </c>
      <c r="L91" s="4">
        <v>15725.2</v>
      </c>
      <c r="N91" s="4">
        <f t="shared" si="13"/>
        <v>0</v>
      </c>
      <c r="O91" s="4">
        <f t="shared" si="14"/>
        <v>0</v>
      </c>
    </row>
    <row r="92" spans="2:15" x14ac:dyDescent="0.3">
      <c r="B92" t="s">
        <v>34</v>
      </c>
      <c r="C92" s="4">
        <v>16661.599999999999</v>
      </c>
      <c r="D92" s="4">
        <v>9373</v>
      </c>
      <c r="E92" s="4">
        <v>354.3</v>
      </c>
      <c r="F92" s="4">
        <v>172.7</v>
      </c>
      <c r="G92" s="4">
        <v>26561.5</v>
      </c>
      <c r="H92" s="4">
        <v>142</v>
      </c>
      <c r="I92" s="4">
        <v>26703.5</v>
      </c>
      <c r="J92" s="5">
        <v>4.399</v>
      </c>
      <c r="K92" s="4">
        <v>11450.9</v>
      </c>
      <c r="L92" s="4">
        <v>16976.2</v>
      </c>
      <c r="N92" s="4">
        <f t="shared" si="13"/>
        <v>9.9999999998544808E-2</v>
      </c>
      <c r="O92" s="4">
        <f t="shared" si="14"/>
        <v>0</v>
      </c>
    </row>
    <row r="93" spans="2:15" x14ac:dyDescent="0.3">
      <c r="B93" t="s">
        <v>30</v>
      </c>
      <c r="C93" s="4">
        <v>18609.900000000001</v>
      </c>
      <c r="D93" s="4">
        <v>9867.7000000000007</v>
      </c>
      <c r="E93" s="4">
        <v>356.8</v>
      </c>
      <c r="F93" s="4">
        <v>269.10000000000002</v>
      </c>
      <c r="G93" s="4">
        <v>29103.5</v>
      </c>
      <c r="H93" s="4">
        <v>179.3</v>
      </c>
      <c r="I93" s="4">
        <v>29282.799999999999</v>
      </c>
      <c r="J93" s="5">
        <v>4.8239999999999998</v>
      </c>
      <c r="K93" s="4">
        <v>12540.8</v>
      </c>
      <c r="L93" s="4">
        <v>16562.7</v>
      </c>
      <c r="N93" s="4">
        <f t="shared" si="13"/>
        <v>0</v>
      </c>
      <c r="O93" s="4">
        <f t="shared" si="14"/>
        <v>0</v>
      </c>
    </row>
    <row r="94" spans="2:15" x14ac:dyDescent="0.3">
      <c r="B94" t="s">
        <v>31</v>
      </c>
      <c r="C94" s="4">
        <v>22187.8</v>
      </c>
      <c r="D94" s="4">
        <v>10109.200000000001</v>
      </c>
      <c r="E94" s="4">
        <v>356.4</v>
      </c>
      <c r="F94" s="4">
        <v>283.39999999999998</v>
      </c>
      <c r="G94" s="4">
        <v>32916.699999999997</v>
      </c>
      <c r="H94" s="4">
        <v>169.5</v>
      </c>
      <c r="I94" s="4">
        <v>33106.199999999997</v>
      </c>
      <c r="J94" s="5">
        <v>5.4539999999999997</v>
      </c>
      <c r="K94" s="4">
        <v>13457.8</v>
      </c>
      <c r="L94" s="4">
        <v>16788.099999999999</v>
      </c>
      <c r="N94" s="4">
        <f t="shared" si="13"/>
        <v>20.100000000005821</v>
      </c>
      <c r="O94" s="4">
        <f t="shared" si="14"/>
        <v>-20</v>
      </c>
    </row>
    <row r="95" spans="2:15" x14ac:dyDescent="0.3">
      <c r="B95" t="s">
        <v>32</v>
      </c>
      <c r="C95" s="4">
        <v>14159.9</v>
      </c>
      <c r="D95" s="4">
        <v>7966</v>
      </c>
      <c r="E95" s="4">
        <v>349.3</v>
      </c>
      <c r="F95" s="4">
        <v>180.8</v>
      </c>
      <c r="G95" s="4">
        <v>22654.3</v>
      </c>
      <c r="H95" s="4">
        <v>97.3</v>
      </c>
      <c r="I95" s="4">
        <v>22751.599999999999</v>
      </c>
      <c r="J95" s="5">
        <v>3.7480000000000002</v>
      </c>
      <c r="K95" s="4">
        <v>10478</v>
      </c>
      <c r="L95" s="4">
        <v>15829.8</v>
      </c>
      <c r="N95" s="4">
        <f t="shared" si="13"/>
        <v>1.7000000000007276</v>
      </c>
      <c r="O95" s="4">
        <f t="shared" si="14"/>
        <v>0</v>
      </c>
    </row>
    <row r="96" spans="2:15" x14ac:dyDescent="0.3">
      <c r="C96" s="4">
        <f>SUM(C83:C94)/12</f>
        <v>14158.224999999999</v>
      </c>
      <c r="D96" s="4">
        <f t="shared" ref="D96:L96" si="16">SUM(D83:D94)/12</f>
        <v>7965.9749999999995</v>
      </c>
      <c r="E96" s="4">
        <f t="shared" si="16"/>
        <v>349.25833333333338</v>
      </c>
      <c r="F96" s="4">
        <f t="shared" si="16"/>
        <v>180.82500000000002</v>
      </c>
      <c r="G96" s="4">
        <f t="shared" si="16"/>
        <v>22652.600000000002</v>
      </c>
      <c r="H96" s="4">
        <f t="shared" si="16"/>
        <v>97.3</v>
      </c>
      <c r="I96" s="4">
        <f t="shared" si="16"/>
        <v>22751.566666666666</v>
      </c>
      <c r="J96" s="5">
        <f t="shared" si="16"/>
        <v>3.7480833333333332</v>
      </c>
      <c r="K96" s="4">
        <f t="shared" si="16"/>
        <v>10477.975</v>
      </c>
      <c r="L96" s="4">
        <f t="shared" si="16"/>
        <v>15829.783333333335</v>
      </c>
      <c r="N96" s="4">
        <f t="shared" si="13"/>
        <v>1.6833333333306655</v>
      </c>
      <c r="O96" s="4">
        <f t="shared" si="14"/>
        <v>-1.6666666666642413</v>
      </c>
    </row>
    <row r="97" spans="2:24" x14ac:dyDescent="0.3">
      <c r="B97">
        <v>1919</v>
      </c>
      <c r="N97" s="4">
        <f t="shared" si="13"/>
        <v>0</v>
      </c>
      <c r="O97" s="4">
        <f t="shared" si="14"/>
        <v>0</v>
      </c>
    </row>
    <row r="98" spans="2:24" x14ac:dyDescent="0.3">
      <c r="B98" t="s">
        <v>20</v>
      </c>
      <c r="C98" s="4">
        <v>23647.599999999999</v>
      </c>
      <c r="D98" s="4">
        <v>10170.799999999999</v>
      </c>
      <c r="E98" s="4">
        <v>352.9</v>
      </c>
      <c r="F98" s="4">
        <v>281.39999999999998</v>
      </c>
      <c r="G98" s="4">
        <v>34452.800000000003</v>
      </c>
      <c r="H98" s="4">
        <v>83.1</v>
      </c>
      <c r="I98" s="4">
        <v>34535.9</v>
      </c>
      <c r="J98" s="5">
        <v>5.69</v>
      </c>
      <c r="K98" s="4">
        <v>13171.6</v>
      </c>
      <c r="L98" s="4">
        <v>17692.599999999999</v>
      </c>
      <c r="N98" s="4">
        <f t="shared" si="13"/>
        <v>-0.10000000000582077</v>
      </c>
      <c r="O98" s="4">
        <f t="shared" si="14"/>
        <v>0</v>
      </c>
    </row>
    <row r="99" spans="2:24" x14ac:dyDescent="0.3">
      <c r="B99" t="s">
        <v>21</v>
      </c>
      <c r="C99" s="4">
        <v>24102.799999999999</v>
      </c>
      <c r="D99" s="4">
        <v>10435.700000000001</v>
      </c>
      <c r="E99" s="4">
        <v>351.6</v>
      </c>
      <c r="F99" s="4">
        <v>279.2</v>
      </c>
      <c r="G99" s="4">
        <v>35169.4</v>
      </c>
      <c r="H99" s="4">
        <v>84.8</v>
      </c>
      <c r="I99" s="4">
        <v>35254.199999999997</v>
      </c>
      <c r="J99" s="5">
        <v>5.8079999999999998</v>
      </c>
      <c r="K99" s="4">
        <v>13037.8</v>
      </c>
      <c r="L99" s="4">
        <v>16216.3</v>
      </c>
      <c r="N99" s="4">
        <f t="shared" si="13"/>
        <v>-0.10000000000582077</v>
      </c>
      <c r="O99" s="4">
        <f t="shared" si="14"/>
        <v>0</v>
      </c>
    </row>
    <row r="100" spans="2:24" x14ac:dyDescent="0.3">
      <c r="B100" t="s">
        <v>22</v>
      </c>
      <c r="C100" s="4">
        <v>25490.5</v>
      </c>
      <c r="D100" s="4">
        <v>11027.7</v>
      </c>
      <c r="E100" s="4">
        <v>352.7</v>
      </c>
      <c r="F100" s="4">
        <v>278.7</v>
      </c>
      <c r="G100" s="4">
        <v>37149.5</v>
      </c>
      <c r="H100" s="4">
        <v>87.2</v>
      </c>
      <c r="I100" s="4">
        <v>37236.699999999997</v>
      </c>
      <c r="J100" s="5">
        <v>6.1349999999999998</v>
      </c>
      <c r="K100" s="4">
        <v>13585.1</v>
      </c>
      <c r="L100" s="4">
        <v>15045.1</v>
      </c>
      <c r="N100" s="4">
        <f t="shared" si="13"/>
        <v>9.9999999991268851E-2</v>
      </c>
      <c r="O100" s="4">
        <f t="shared" si="14"/>
        <v>0</v>
      </c>
    </row>
    <row r="101" spans="2:24" x14ac:dyDescent="0.3">
      <c r="B101" t="s">
        <v>23</v>
      </c>
      <c r="C101" s="4">
        <v>26628.9</v>
      </c>
      <c r="D101" s="4">
        <v>11169.4</v>
      </c>
      <c r="E101" s="4">
        <v>351.3</v>
      </c>
      <c r="F101" s="4">
        <v>279.10000000000002</v>
      </c>
      <c r="G101" s="4">
        <v>38428.699999999997</v>
      </c>
      <c r="H101" s="4">
        <v>88.8</v>
      </c>
      <c r="I101" s="4">
        <v>38517.5</v>
      </c>
      <c r="J101" s="5">
        <v>6.3460000000000001</v>
      </c>
      <c r="K101" s="4">
        <v>13453.5</v>
      </c>
      <c r="L101" s="4">
        <v>12834.9</v>
      </c>
      <c r="N101" s="4">
        <f t="shared" si="13"/>
        <v>0</v>
      </c>
      <c r="O101" s="4">
        <f t="shared" si="14"/>
        <v>0</v>
      </c>
    </row>
    <row r="102" spans="2:24" x14ac:dyDescent="0.3">
      <c r="B102" t="s">
        <v>24</v>
      </c>
      <c r="C102" s="4">
        <v>28244.9</v>
      </c>
      <c r="D102" s="4">
        <v>10966.9</v>
      </c>
      <c r="E102" s="4">
        <v>338.8</v>
      </c>
      <c r="F102" s="4">
        <v>274.7</v>
      </c>
      <c r="G102" s="4">
        <v>39825.300000000003</v>
      </c>
      <c r="H102" s="4">
        <v>91.5</v>
      </c>
      <c r="I102" s="4">
        <v>39916.800000000003</v>
      </c>
      <c r="J102" s="5">
        <v>6.5759999999999996</v>
      </c>
      <c r="K102" s="4">
        <v>13453.6</v>
      </c>
      <c r="L102" s="4">
        <v>13044.7</v>
      </c>
      <c r="N102" s="4">
        <f t="shared" si="13"/>
        <v>0</v>
      </c>
      <c r="O102" s="4">
        <f t="shared" si="14"/>
        <v>0</v>
      </c>
    </row>
    <row r="103" spans="2:24" x14ac:dyDescent="0.3">
      <c r="B103" t="s">
        <v>25</v>
      </c>
      <c r="C103" s="4">
        <v>29968.400000000001</v>
      </c>
      <c r="D103" s="4">
        <v>12026.9</v>
      </c>
      <c r="E103" s="4">
        <v>339.1</v>
      </c>
      <c r="F103" s="4">
        <v>271.39999999999998</v>
      </c>
      <c r="G103" s="4">
        <v>42605.8</v>
      </c>
      <c r="H103" s="4">
        <v>94.7</v>
      </c>
      <c r="I103" s="4">
        <v>42700.5</v>
      </c>
      <c r="J103" s="5">
        <v>7.0350000000000001</v>
      </c>
      <c r="K103" s="4">
        <v>13872.8</v>
      </c>
      <c r="L103" s="4">
        <v>12796.1</v>
      </c>
      <c r="N103" s="4">
        <f t="shared" si="13"/>
        <v>0</v>
      </c>
      <c r="O103" s="4">
        <f t="shared" si="14"/>
        <v>0</v>
      </c>
    </row>
    <row r="104" spans="2:24" x14ac:dyDescent="0.3">
      <c r="B104" t="s">
        <v>26</v>
      </c>
      <c r="C104" s="4">
        <v>29268.9</v>
      </c>
      <c r="D104" s="4">
        <v>11928.9</v>
      </c>
      <c r="E104" s="4">
        <v>338.2</v>
      </c>
      <c r="F104" s="4">
        <v>270.5</v>
      </c>
      <c r="G104" s="4">
        <v>41806.5</v>
      </c>
      <c r="H104" s="4">
        <v>98</v>
      </c>
      <c r="I104" s="4">
        <v>41904.5</v>
      </c>
      <c r="J104" s="5">
        <v>6.9029999999999996</v>
      </c>
      <c r="K104" s="4">
        <v>12353.6</v>
      </c>
      <c r="L104" s="4">
        <v>11669</v>
      </c>
      <c r="N104" s="4">
        <f t="shared" si="13"/>
        <v>0</v>
      </c>
      <c r="O104" s="4">
        <f t="shared" si="14"/>
        <v>0</v>
      </c>
    </row>
    <row r="105" spans="2:24" x14ac:dyDescent="0.3">
      <c r="B105" t="s">
        <v>27</v>
      </c>
      <c r="C105" s="4">
        <v>28492.3</v>
      </c>
      <c r="D105" s="4">
        <v>11687</v>
      </c>
      <c r="E105" s="4">
        <v>336.2</v>
      </c>
      <c r="F105" s="4">
        <v>265.5</v>
      </c>
      <c r="G105" s="4">
        <v>40781</v>
      </c>
      <c r="H105" s="4">
        <v>99.9</v>
      </c>
      <c r="I105" s="4">
        <v>40880.9</v>
      </c>
      <c r="J105" s="5">
        <v>6.7350000000000003</v>
      </c>
      <c r="K105" s="4">
        <v>9689.7000000000007</v>
      </c>
      <c r="L105" s="4">
        <v>9117.1</v>
      </c>
      <c r="N105" s="4">
        <f t="shared" si="13"/>
        <v>0</v>
      </c>
      <c r="O105" s="4">
        <f t="shared" si="14"/>
        <v>0</v>
      </c>
    </row>
    <row r="106" spans="2:24" x14ac:dyDescent="0.3">
      <c r="B106" t="s">
        <v>28</v>
      </c>
      <c r="C106" s="4">
        <v>29784.1</v>
      </c>
      <c r="D106" s="4">
        <v>11814.8</v>
      </c>
      <c r="E106" s="4">
        <v>334.1</v>
      </c>
      <c r="F106" s="4">
        <v>263.10000000000002</v>
      </c>
      <c r="G106" s="4">
        <v>42196.2</v>
      </c>
      <c r="H106" s="4">
        <v>102.4</v>
      </c>
      <c r="I106" s="4">
        <v>42298.6</v>
      </c>
      <c r="J106" s="5">
        <v>6.968</v>
      </c>
      <c r="K106" s="4">
        <v>8579.7999999999993</v>
      </c>
      <c r="L106" s="4">
        <v>7375.8</v>
      </c>
      <c r="N106" s="4">
        <f t="shared" si="13"/>
        <v>-0.10000000000582077</v>
      </c>
      <c r="O106" s="4">
        <f t="shared" si="14"/>
        <v>0</v>
      </c>
    </row>
    <row r="107" spans="2:24" x14ac:dyDescent="0.3">
      <c r="B107" t="s">
        <v>34</v>
      </c>
      <c r="C107" s="4">
        <v>30928.6</v>
      </c>
      <c r="D107" s="4">
        <v>11776.6</v>
      </c>
      <c r="E107" s="4">
        <v>332.2</v>
      </c>
      <c r="F107" s="4">
        <v>262.8</v>
      </c>
      <c r="G107" s="4">
        <v>43300.2</v>
      </c>
      <c r="H107" s="4">
        <v>104.4</v>
      </c>
      <c r="I107" s="4">
        <v>43404.6</v>
      </c>
      <c r="J107" s="5">
        <v>7.1509999999999998</v>
      </c>
      <c r="K107" s="4">
        <v>7724.6</v>
      </c>
      <c r="L107" s="4">
        <v>6793.6</v>
      </c>
      <c r="N107" s="4">
        <f t="shared" si="13"/>
        <v>0</v>
      </c>
      <c r="O107" s="4">
        <f t="shared" si="14"/>
        <v>0</v>
      </c>
    </row>
    <row r="108" spans="2:24" x14ac:dyDescent="0.3">
      <c r="B108" t="s">
        <v>30</v>
      </c>
      <c r="C108" s="4">
        <v>31905.8</v>
      </c>
      <c r="D108" s="4">
        <v>12814.8</v>
      </c>
      <c r="E108" s="4">
        <v>330.3</v>
      </c>
      <c r="F108" s="4">
        <v>259.89999999999998</v>
      </c>
      <c r="G108" s="4">
        <v>45310.8</v>
      </c>
      <c r="H108" s="4">
        <v>106.2</v>
      </c>
      <c r="I108" s="4">
        <v>45417</v>
      </c>
      <c r="J108" s="5">
        <v>7.4820000000000002</v>
      </c>
      <c r="K108" s="4">
        <v>6694.7</v>
      </c>
      <c r="L108" s="4">
        <v>4978.8</v>
      </c>
      <c r="N108" s="4">
        <f t="shared" si="13"/>
        <v>0</v>
      </c>
      <c r="O108" s="4">
        <f t="shared" si="14"/>
        <v>0</v>
      </c>
      <c r="R108" t="s">
        <v>80</v>
      </c>
    </row>
    <row r="109" spans="2:24" x14ac:dyDescent="0.3">
      <c r="B109" t="s">
        <v>31</v>
      </c>
      <c r="C109" s="4">
        <v>35698.400000000001</v>
      </c>
      <c r="D109" s="4">
        <v>13781.2</v>
      </c>
      <c r="E109" s="4">
        <v>328</v>
      </c>
      <c r="F109" s="4">
        <v>257.10000000000002</v>
      </c>
      <c r="G109" s="4">
        <v>50064.7</v>
      </c>
      <c r="H109" s="4">
        <v>108.2</v>
      </c>
      <c r="I109" s="4">
        <v>50172.9</v>
      </c>
      <c r="J109" s="5">
        <v>8.266</v>
      </c>
      <c r="K109" s="4">
        <v>6252.1</v>
      </c>
      <c r="L109" s="4">
        <v>4503.8999999999996</v>
      </c>
      <c r="N109" s="4">
        <f t="shared" si="13"/>
        <v>0</v>
      </c>
      <c r="O109" s="4">
        <f t="shared" si="14"/>
        <v>0</v>
      </c>
    </row>
    <row r="110" spans="2:24" x14ac:dyDescent="0.3">
      <c r="B110" t="s">
        <v>32</v>
      </c>
      <c r="C110" s="4">
        <v>28680.1</v>
      </c>
      <c r="D110" s="4">
        <v>11633.4</v>
      </c>
      <c r="E110" s="4">
        <v>340.5</v>
      </c>
      <c r="F110" s="4">
        <v>270.3</v>
      </c>
      <c r="G110" s="4">
        <v>40924.300000000003</v>
      </c>
      <c r="H110" s="4">
        <v>95.8</v>
      </c>
      <c r="I110" s="4">
        <v>41020</v>
      </c>
      <c r="J110" s="5">
        <v>6.758</v>
      </c>
      <c r="K110" s="4">
        <v>10989.1</v>
      </c>
      <c r="L110" s="4">
        <v>11005.7</v>
      </c>
      <c r="N110" s="4">
        <f t="shared" si="13"/>
        <v>0</v>
      </c>
      <c r="O110" s="4">
        <f t="shared" si="14"/>
        <v>0.10000000000582077</v>
      </c>
    </row>
    <row r="111" spans="2:24" x14ac:dyDescent="0.3">
      <c r="C111" s="4">
        <f>SUM(C98:C109)/12</f>
        <v>28680.099999999995</v>
      </c>
      <c r="D111" s="4">
        <f t="shared" ref="D111:L111" si="17">SUM(D98:D109)/12</f>
        <v>11633.391666666668</v>
      </c>
      <c r="E111" s="4">
        <f t="shared" si="17"/>
        <v>340.45</v>
      </c>
      <c r="F111" s="4">
        <f t="shared" si="17"/>
        <v>270.28333333333336</v>
      </c>
      <c r="G111" s="4">
        <f t="shared" si="17"/>
        <v>40924.241666666669</v>
      </c>
      <c r="H111" s="4">
        <f t="shared" si="17"/>
        <v>95.766666666666666</v>
      </c>
      <c r="I111" s="4">
        <f t="shared" si="17"/>
        <v>41020.008333333331</v>
      </c>
      <c r="J111" s="5">
        <f t="shared" si="17"/>
        <v>6.7579166666666666</v>
      </c>
      <c r="K111" s="4">
        <f t="shared" si="17"/>
        <v>10989.075000000003</v>
      </c>
      <c r="L111" s="4">
        <f t="shared" si="17"/>
        <v>11005.658333333335</v>
      </c>
      <c r="N111" s="4">
        <f t="shared" si="13"/>
        <v>-1.6666666677338071E-2</v>
      </c>
      <c r="O111" s="4">
        <f t="shared" si="14"/>
        <v>0</v>
      </c>
      <c r="Q111" t="s">
        <v>78</v>
      </c>
      <c r="R111" t="s">
        <v>79</v>
      </c>
    </row>
    <row r="112" spans="2:24" x14ac:dyDescent="0.3">
      <c r="B112">
        <v>1920</v>
      </c>
      <c r="C112" s="4"/>
      <c r="D112" s="4"/>
      <c r="E112" s="4"/>
      <c r="F112" s="4"/>
      <c r="G112" s="4"/>
      <c r="H112" s="4"/>
      <c r="I112" s="4"/>
      <c r="J112" s="5"/>
      <c r="K112" s="4"/>
      <c r="L112" s="4"/>
      <c r="N112" s="4">
        <f t="shared" si="13"/>
        <v>0</v>
      </c>
      <c r="O112" s="4">
        <f t="shared" si="14"/>
        <v>0</v>
      </c>
      <c r="T112" s="8" t="s">
        <v>123</v>
      </c>
      <c r="X112"/>
    </row>
    <row r="113" spans="1:36" x14ac:dyDescent="0.3">
      <c r="B113" t="s">
        <v>20</v>
      </c>
      <c r="C113" s="4">
        <v>37443.4</v>
      </c>
      <c r="D113" s="4">
        <v>12938.1</v>
      </c>
      <c r="E113" s="4">
        <v>324.39999999999998</v>
      </c>
      <c r="F113" s="4">
        <v>253.8</v>
      </c>
      <c r="G113" s="4">
        <v>50959.7</v>
      </c>
      <c r="H113" s="4">
        <v>119.5</v>
      </c>
      <c r="I113" s="4">
        <v>51079.199999999997</v>
      </c>
      <c r="J113" s="5">
        <v>8.4149999999999991</v>
      </c>
      <c r="K113" s="4">
        <v>4066.8</v>
      </c>
      <c r="L113" s="4">
        <v>3310.6</v>
      </c>
      <c r="N113" s="4">
        <f t="shared" si="13"/>
        <v>0</v>
      </c>
      <c r="O113" s="4">
        <f t="shared" si="14"/>
        <v>0</v>
      </c>
      <c r="T113" s="8" t="s">
        <v>75</v>
      </c>
      <c r="U113" s="8" t="s">
        <v>124</v>
      </c>
      <c r="V113" s="8" t="s">
        <v>107</v>
      </c>
      <c r="W113" s="6">
        <f>Grafik!K4/Grafik!J4</f>
        <v>6429.3270365997632</v>
      </c>
    </row>
    <row r="114" spans="1:36" x14ac:dyDescent="0.3">
      <c r="A114" s="7"/>
      <c r="B114" t="s">
        <v>21</v>
      </c>
      <c r="C114" s="4">
        <v>41033.800000000003</v>
      </c>
      <c r="D114" s="4">
        <v>12721.4</v>
      </c>
      <c r="E114" s="4">
        <v>324.3</v>
      </c>
      <c r="F114" s="4">
        <v>250.5</v>
      </c>
      <c r="G114" s="4">
        <v>54329.9</v>
      </c>
      <c r="H114" s="4">
        <v>126.5</v>
      </c>
      <c r="I114" s="4">
        <v>54456.4</v>
      </c>
      <c r="J114" s="5">
        <v>8.9710000000000001</v>
      </c>
      <c r="K114" s="4">
        <v>3231.8</v>
      </c>
      <c r="L114" s="4">
        <v>2307.8000000000002</v>
      </c>
      <c r="N114" s="4">
        <f t="shared" si="13"/>
        <v>0.10000000000582077</v>
      </c>
      <c r="O114" s="4">
        <f t="shared" si="14"/>
        <v>0</v>
      </c>
      <c r="V114" s="6">
        <v>1</v>
      </c>
      <c r="W114" t="s">
        <v>106</v>
      </c>
    </row>
    <row r="115" spans="1:36" x14ac:dyDescent="0.3">
      <c r="A115" s="7"/>
      <c r="B115" t="s">
        <v>22</v>
      </c>
      <c r="C115" s="4">
        <v>45169.7</v>
      </c>
      <c r="D115" s="4">
        <v>13731.4</v>
      </c>
      <c r="E115" s="4">
        <v>323.5</v>
      </c>
      <c r="F115" s="4">
        <v>250.2</v>
      </c>
      <c r="G115" s="4">
        <v>59474.8</v>
      </c>
      <c r="H115" s="4">
        <v>132.19999999999999</v>
      </c>
      <c r="I115" s="4">
        <v>59607</v>
      </c>
      <c r="J115" s="5">
        <v>9.82</v>
      </c>
      <c r="K115" s="4">
        <v>3487.8</v>
      </c>
      <c r="L115" s="4">
        <v>2984.2</v>
      </c>
      <c r="N115" s="4">
        <f t="shared" si="13"/>
        <v>0</v>
      </c>
      <c r="O115" s="4">
        <f t="shared" si="14"/>
        <v>0</v>
      </c>
      <c r="Q115" s="3">
        <f>Preise!C12/Preise!C11-1</f>
        <v>0.12868949232585591</v>
      </c>
      <c r="R115" s="3">
        <f>I115/I114-1</f>
        <v>9.4582087688499294E-2</v>
      </c>
      <c r="S115" s="3"/>
      <c r="T115" s="3">
        <f>Preise!P12/Preise!P11-1</f>
        <v>0.33333333333333326</v>
      </c>
      <c r="U115" s="3"/>
      <c r="V115" s="6">
        <f>V114*(1+T115)</f>
        <v>1.3333333333333333</v>
      </c>
      <c r="W115" s="6">
        <f t="shared" ref="W115:W160" si="18">W$113*V115</f>
        <v>8572.4360487996837</v>
      </c>
    </row>
    <row r="116" spans="1:36" x14ac:dyDescent="0.3">
      <c r="A116" s="7"/>
      <c r="B116" t="s">
        <v>23</v>
      </c>
      <c r="C116" s="4">
        <v>47939.6</v>
      </c>
      <c r="D116" s="4">
        <v>13775.7</v>
      </c>
      <c r="E116" s="4">
        <v>321.10000000000002</v>
      </c>
      <c r="F116" s="4">
        <v>249.1</v>
      </c>
      <c r="G116" s="4">
        <v>62285.5</v>
      </c>
      <c r="H116" s="4">
        <v>138.30000000000001</v>
      </c>
      <c r="I116" s="4">
        <v>62423.8</v>
      </c>
      <c r="J116" s="5">
        <v>10.28</v>
      </c>
      <c r="K116" s="4">
        <v>3983.7</v>
      </c>
      <c r="L116" s="4">
        <v>4396</v>
      </c>
      <c r="N116" s="4">
        <f t="shared" si="13"/>
        <v>0</v>
      </c>
      <c r="O116" s="4">
        <f t="shared" si="14"/>
        <v>0</v>
      </c>
      <c r="Q116" s="3">
        <f>Preise!C13/Preise!C12-1</f>
        <v>8.9958158995815829E-2</v>
      </c>
      <c r="R116" s="3">
        <f t="shared" ref="R116:R129" si="19">I116/I115-1</f>
        <v>4.7256194742228308E-2</v>
      </c>
      <c r="S116" s="3"/>
      <c r="T116" s="3">
        <f>Preise!P13/Preise!P12-1</f>
        <v>0.53333333333333344</v>
      </c>
      <c r="U116" s="3"/>
      <c r="V116" s="6">
        <f>V115*(1+T116)</f>
        <v>2.0444444444444443</v>
      </c>
      <c r="W116" s="6">
        <f t="shared" si="18"/>
        <v>13144.401941492848</v>
      </c>
    </row>
    <row r="117" spans="1:36" x14ac:dyDescent="0.3">
      <c r="A117" s="7"/>
      <c r="B117" t="s">
        <v>24</v>
      </c>
      <c r="C117" s="4">
        <v>50016.7</v>
      </c>
      <c r="D117" s="4">
        <v>13567.2</v>
      </c>
      <c r="E117" s="4">
        <v>318.89999999999998</v>
      </c>
      <c r="F117" s="4">
        <v>246.7</v>
      </c>
      <c r="G117" s="4">
        <v>64149.599999999999</v>
      </c>
      <c r="H117" s="4">
        <v>146.19999999999999</v>
      </c>
      <c r="I117" s="4">
        <v>64295.8</v>
      </c>
      <c r="J117" s="5">
        <v>10.59</v>
      </c>
      <c r="K117" s="4">
        <v>4263.6000000000004</v>
      </c>
      <c r="L117" s="4">
        <v>5809.7</v>
      </c>
      <c r="N117" s="4">
        <f t="shared" si="13"/>
        <v>-0.10000000000582077</v>
      </c>
      <c r="O117" s="4">
        <f t="shared" si="14"/>
        <v>0</v>
      </c>
      <c r="Q117" s="3">
        <f>Preise!C14/Preise!C13-1</f>
        <v>5.7581573896353211E-2</v>
      </c>
      <c r="R117" s="3">
        <f t="shared" si="19"/>
        <v>2.9988562054857226E-2</v>
      </c>
      <c r="S117" s="3"/>
      <c r="T117" s="3">
        <f>Preise!P14/Preise!P13-1</f>
        <v>0.35869565217391308</v>
      </c>
      <c r="U117" s="3"/>
      <c r="V117" s="6">
        <f t="shared" ref="V117:V160" si="20">V116*(1+T117)</f>
        <v>2.7777777777777777</v>
      </c>
      <c r="W117" s="6">
        <f t="shared" si="18"/>
        <v>17859.241768332675</v>
      </c>
    </row>
    <row r="118" spans="1:36" x14ac:dyDescent="0.3">
      <c r="A118" s="7"/>
      <c r="B118" t="s">
        <v>25</v>
      </c>
      <c r="C118" s="4">
        <v>53975.1</v>
      </c>
      <c r="D118" s="4">
        <v>13633.3</v>
      </c>
      <c r="E118" s="4">
        <v>302.10000000000002</v>
      </c>
      <c r="F118" s="4">
        <v>243.8</v>
      </c>
      <c r="G118" s="4">
        <v>68154.3</v>
      </c>
      <c r="H118" s="4">
        <v>155.6</v>
      </c>
      <c r="I118" s="4">
        <v>68309.899999999994</v>
      </c>
      <c r="J118" s="5">
        <v>11.25</v>
      </c>
      <c r="K118" s="4">
        <v>4942.8</v>
      </c>
      <c r="L118" s="4">
        <v>7331.7</v>
      </c>
      <c r="N118" s="4">
        <f t="shared" si="13"/>
        <v>0</v>
      </c>
      <c r="O118" s="4">
        <f t="shared" si="14"/>
        <v>0</v>
      </c>
      <c r="Q118" s="3">
        <f>Preise!C15/Preise!C14-1</f>
        <v>-1.7241379310344751E-2</v>
      </c>
      <c r="R118" s="3">
        <f t="shared" si="19"/>
        <v>6.2431760705986772E-2</v>
      </c>
      <c r="S118" s="3"/>
      <c r="T118" s="3">
        <f>Preise!P15/Preise!P14-1</f>
        <v>0.16799999999999993</v>
      </c>
      <c r="U118" s="3"/>
      <c r="V118" s="6">
        <f t="shared" si="20"/>
        <v>3.244444444444444</v>
      </c>
      <c r="W118" s="6">
        <f t="shared" si="18"/>
        <v>20859.594385412562</v>
      </c>
    </row>
    <row r="119" spans="1:36" x14ac:dyDescent="0.3">
      <c r="A119" s="7"/>
      <c r="B119" t="s">
        <v>26</v>
      </c>
      <c r="C119" s="4">
        <v>55768.6</v>
      </c>
      <c r="D119" s="4">
        <v>13327.9</v>
      </c>
      <c r="E119" s="4">
        <v>317.39999999999998</v>
      </c>
      <c r="F119" s="4">
        <v>241.1</v>
      </c>
      <c r="G119" s="4">
        <v>69655</v>
      </c>
      <c r="H119" s="4">
        <v>168.9</v>
      </c>
      <c r="I119" s="4">
        <v>69823.899999999994</v>
      </c>
      <c r="J119" s="5">
        <v>11.5</v>
      </c>
      <c r="K119" s="4">
        <v>5107.8</v>
      </c>
      <c r="L119" s="4">
        <v>7428.1</v>
      </c>
      <c r="N119" s="4">
        <f t="shared" si="13"/>
        <v>0</v>
      </c>
      <c r="O119" s="4">
        <f t="shared" si="14"/>
        <v>0</v>
      </c>
      <c r="Q119" s="3">
        <f>Preise!C16/Preise!C15-1</f>
        <v>-1.6620498614958401E-2</v>
      </c>
      <c r="R119" s="3">
        <f t="shared" si="19"/>
        <v>2.216369808768559E-2</v>
      </c>
      <c r="S119" s="3"/>
      <c r="T119" s="3">
        <f>Preise!P16/Preise!P15-1</f>
        <v>-2.7397260273972601E-2</v>
      </c>
      <c r="U119" s="3"/>
      <c r="V119" s="6">
        <f t="shared" si="20"/>
        <v>3.155555555555555</v>
      </c>
      <c r="W119" s="6">
        <f t="shared" si="18"/>
        <v>20288.098648825915</v>
      </c>
    </row>
    <row r="120" spans="1:36" x14ac:dyDescent="0.3">
      <c r="A120" s="7"/>
      <c r="B120" t="s">
        <v>27</v>
      </c>
      <c r="C120" s="4">
        <v>58401.2</v>
      </c>
      <c r="D120" s="4">
        <v>13266.4</v>
      </c>
      <c r="E120" s="4">
        <v>315.10000000000002</v>
      </c>
      <c r="F120" s="4">
        <v>240.3</v>
      </c>
      <c r="G120" s="4">
        <v>72223</v>
      </c>
      <c r="H120" s="4">
        <v>181.4</v>
      </c>
      <c r="I120" s="4">
        <v>72404.399999999994</v>
      </c>
      <c r="J120" s="5">
        <v>11.93</v>
      </c>
      <c r="K120" s="4">
        <v>4993.3999999999996</v>
      </c>
      <c r="L120" s="4">
        <v>6369.7</v>
      </c>
      <c r="N120" s="4">
        <f t="shared" si="13"/>
        <v>0</v>
      </c>
      <c r="O120" s="4">
        <f t="shared" si="14"/>
        <v>0</v>
      </c>
      <c r="Q120" s="3">
        <f>Preise!C17/Preise!C16-1</f>
        <v>-3.9436619718309807E-2</v>
      </c>
      <c r="R120" s="3">
        <f t="shared" si="19"/>
        <v>3.6957259620273186E-2</v>
      </c>
      <c r="S120" s="3"/>
      <c r="T120" s="3">
        <f>Preise!P17/Preise!P16-1</f>
        <v>-0.20422535211267612</v>
      </c>
      <c r="U120" s="3"/>
      <c r="V120" s="6">
        <f t="shared" si="20"/>
        <v>2.5111111111111106</v>
      </c>
      <c r="W120" s="6">
        <f t="shared" si="18"/>
        <v>16144.754558572735</v>
      </c>
    </row>
    <row r="121" spans="1:36" x14ac:dyDescent="0.3">
      <c r="A121" s="7"/>
      <c r="B121" t="s">
        <v>28</v>
      </c>
      <c r="C121" s="4">
        <v>61735.5</v>
      </c>
      <c r="D121" s="4">
        <v>13347.7</v>
      </c>
      <c r="E121" s="4">
        <v>314</v>
      </c>
      <c r="F121" s="4">
        <v>238</v>
      </c>
      <c r="G121" s="4">
        <v>75635.100000000006</v>
      </c>
      <c r="H121" s="4">
        <v>196.1</v>
      </c>
      <c r="I121" s="4">
        <v>75831.199999999997</v>
      </c>
      <c r="J121" s="5">
        <v>12.49</v>
      </c>
      <c r="K121" s="4">
        <v>5062.2</v>
      </c>
      <c r="L121" s="4">
        <v>5493</v>
      </c>
      <c r="N121" s="4">
        <f t="shared" si="13"/>
        <v>9.9999999991268851E-2</v>
      </c>
      <c r="O121" s="4">
        <f t="shared" si="14"/>
        <v>0</v>
      </c>
      <c r="Q121" s="3">
        <f>Preise!C18/Preise!C17-1</f>
        <v>-7.82013685239491E-3</v>
      </c>
      <c r="R121" s="3">
        <f t="shared" si="19"/>
        <v>4.7328615388015027E-2</v>
      </c>
      <c r="S121" s="3"/>
      <c r="T121" s="3">
        <f>Preise!P18/Preise!P17-1</f>
        <v>-0.18584070796460161</v>
      </c>
      <c r="U121" s="3"/>
      <c r="V121" s="6">
        <f t="shared" si="20"/>
        <v>2.0444444444444443</v>
      </c>
      <c r="W121" s="6">
        <f t="shared" si="18"/>
        <v>13144.401941492848</v>
      </c>
    </row>
    <row r="122" spans="1:36" x14ac:dyDescent="0.3">
      <c r="A122" s="7"/>
      <c r="B122" t="s">
        <v>34</v>
      </c>
      <c r="C122" s="4">
        <v>63596.4</v>
      </c>
      <c r="D122" s="4">
        <v>13024.1</v>
      </c>
      <c r="E122" s="4">
        <v>311.39999999999998</v>
      </c>
      <c r="F122" s="4">
        <v>236</v>
      </c>
      <c r="G122" s="4">
        <v>77167.899999999994</v>
      </c>
      <c r="H122" s="4">
        <v>211.4</v>
      </c>
      <c r="I122" s="4">
        <v>77379.3</v>
      </c>
      <c r="J122" s="5">
        <v>12.75</v>
      </c>
      <c r="K122" s="4">
        <v>5278.3</v>
      </c>
      <c r="L122" s="4">
        <v>4767.3999999999996</v>
      </c>
      <c r="N122" s="4">
        <f t="shared" si="13"/>
        <v>0</v>
      </c>
      <c r="O122" s="4">
        <f t="shared" si="14"/>
        <v>0</v>
      </c>
      <c r="Q122" s="3">
        <f>Preise!C19/Preise!C18-1</f>
        <v>5.5172413793103559E-2</v>
      </c>
      <c r="R122" s="3">
        <f t="shared" si="19"/>
        <v>2.0415079808838721E-2</v>
      </c>
      <c r="S122" s="3"/>
      <c r="T122" s="3">
        <f>Preise!P19/Preise!P18-1</f>
        <v>-9.782608695652184E-2</v>
      </c>
      <c r="U122" s="3"/>
      <c r="V122" s="6">
        <f t="shared" si="20"/>
        <v>1.8444444444444441</v>
      </c>
      <c r="W122" s="6">
        <f t="shared" si="18"/>
        <v>11858.536534172894</v>
      </c>
    </row>
    <row r="123" spans="1:36" x14ac:dyDescent="0.3">
      <c r="A123" s="7"/>
      <c r="B123" t="s">
        <v>30</v>
      </c>
      <c r="C123" s="4">
        <v>64284.4</v>
      </c>
      <c r="D123" s="4">
        <v>12370.4</v>
      </c>
      <c r="E123" s="4">
        <v>313</v>
      </c>
      <c r="F123" s="4">
        <v>234.3</v>
      </c>
      <c r="G123" s="4">
        <v>77202.2</v>
      </c>
      <c r="H123" s="4">
        <v>226.5</v>
      </c>
      <c r="I123" s="4">
        <v>77428.7</v>
      </c>
      <c r="J123" s="5">
        <v>12.76</v>
      </c>
      <c r="K123" s="4">
        <v>5131.1000000000004</v>
      </c>
      <c r="L123" s="4">
        <v>4210.3999999999996</v>
      </c>
      <c r="N123" s="4">
        <f t="shared" si="13"/>
        <v>-9.9999999991268851E-2</v>
      </c>
      <c r="O123" s="4">
        <f t="shared" si="14"/>
        <v>0</v>
      </c>
      <c r="Q123" s="3">
        <f>Preise!C20/Preise!C19-1</f>
        <v>4.3884220354808434E-2</v>
      </c>
      <c r="R123" s="3">
        <f t="shared" si="19"/>
        <v>6.38413632586321E-4</v>
      </c>
      <c r="S123" s="3"/>
      <c r="T123" s="3">
        <f>Preise!P20/Preise!P19-1</f>
        <v>-8.43373493975903E-2</v>
      </c>
      <c r="V123" s="6">
        <f t="shared" si="20"/>
        <v>1.6888888888888887</v>
      </c>
      <c r="W123" s="6">
        <f t="shared" si="18"/>
        <v>10858.418995146265</v>
      </c>
    </row>
    <row r="124" spans="1:36" x14ac:dyDescent="0.3">
      <c r="A124" s="7"/>
      <c r="B124" t="s">
        <v>31</v>
      </c>
      <c r="C124" s="4">
        <v>68805</v>
      </c>
      <c r="D124" s="4">
        <v>12033.3</v>
      </c>
      <c r="E124" s="4">
        <v>316</v>
      </c>
      <c r="F124" s="4">
        <v>233</v>
      </c>
      <c r="G124" s="4">
        <v>81387.3</v>
      </c>
      <c r="H124" s="4">
        <v>241.1</v>
      </c>
      <c r="I124" s="4">
        <v>81628.399999999994</v>
      </c>
      <c r="J124" s="5">
        <v>13.45</v>
      </c>
      <c r="K124" s="4">
        <v>5668.6</v>
      </c>
      <c r="L124" s="4">
        <v>4696.3999999999996</v>
      </c>
      <c r="N124" s="4">
        <f t="shared" si="13"/>
        <v>0</v>
      </c>
      <c r="O124" s="4">
        <f t="shared" si="14"/>
        <v>0</v>
      </c>
      <c r="Q124" s="3">
        <f>Preise!C21/Preise!C20-1</f>
        <v>3.5778175313059046E-2</v>
      </c>
      <c r="R124" s="3">
        <f t="shared" si="19"/>
        <v>5.4239577830959229E-2</v>
      </c>
      <c r="S124" s="3"/>
      <c r="T124" s="3">
        <f>Preise!P21/Preise!P20-1</f>
        <v>0.10526315789473673</v>
      </c>
      <c r="V124" s="6">
        <f t="shared" si="20"/>
        <v>1.8666666666666663</v>
      </c>
      <c r="W124" s="6">
        <f t="shared" si="18"/>
        <v>12001.410468319555</v>
      </c>
    </row>
    <row r="125" spans="1:36" x14ac:dyDescent="0.3">
      <c r="B125" t="s">
        <v>32</v>
      </c>
      <c r="C125" s="4">
        <v>54014.1</v>
      </c>
      <c r="D125" s="4">
        <v>13144.7</v>
      </c>
      <c r="E125" s="4">
        <v>316.8</v>
      </c>
      <c r="F125" s="4">
        <v>243.1</v>
      </c>
      <c r="G125" s="4">
        <v>67718.7</v>
      </c>
      <c r="H125" s="4">
        <v>170.3</v>
      </c>
      <c r="I125" s="4">
        <v>67889</v>
      </c>
      <c r="J125" s="5">
        <v>11.18</v>
      </c>
      <c r="K125" s="4">
        <v>4601.5</v>
      </c>
      <c r="L125" s="4">
        <v>4925.3999999999996</v>
      </c>
      <c r="N125" s="4">
        <f t="shared" si="13"/>
        <v>0</v>
      </c>
      <c r="O125" s="4">
        <f t="shared" si="14"/>
        <v>0</v>
      </c>
      <c r="Q125" s="3"/>
      <c r="R125" s="3"/>
      <c r="S125" s="3"/>
      <c r="T125" s="3">
        <f>Preise!P25/Preise!P21-1</f>
        <v>0.14285714285714279</v>
      </c>
      <c r="V125" s="6">
        <f t="shared" si="20"/>
        <v>2.1333333333333329</v>
      </c>
      <c r="W125" s="6">
        <f t="shared" si="18"/>
        <v>13715.897678079491</v>
      </c>
    </row>
    <row r="126" spans="1:36" x14ac:dyDescent="0.3">
      <c r="C126" s="4">
        <f>SUM(C113:C124)/12</f>
        <v>54014.116666666669</v>
      </c>
      <c r="D126" s="4">
        <f t="shared" ref="D126:L126" si="21">SUM(D113:D124)/12</f>
        <v>13144.741666666663</v>
      </c>
      <c r="E126" s="4">
        <f t="shared" si="21"/>
        <v>316.76666666666671</v>
      </c>
      <c r="F126" s="4">
        <f t="shared" si="21"/>
        <v>243.06666666666669</v>
      </c>
      <c r="G126" s="4">
        <f t="shared" si="21"/>
        <v>67718.691666666666</v>
      </c>
      <c r="H126" s="4">
        <f t="shared" si="21"/>
        <v>170.30833333333334</v>
      </c>
      <c r="I126" s="4">
        <f t="shared" si="21"/>
        <v>67889</v>
      </c>
      <c r="J126" s="5">
        <f t="shared" si="21"/>
        <v>11.183833333333332</v>
      </c>
      <c r="K126" s="4">
        <f t="shared" si="21"/>
        <v>4601.4916666666668</v>
      </c>
      <c r="L126" s="4">
        <f t="shared" si="21"/>
        <v>4925.416666666667</v>
      </c>
      <c r="N126" s="4">
        <f t="shared" si="13"/>
        <v>0</v>
      </c>
      <c r="O126" s="4">
        <f t="shared" si="14"/>
        <v>0</v>
      </c>
      <c r="Q126" s="3"/>
      <c r="R126" s="3"/>
      <c r="S126" s="3"/>
      <c r="T126" s="3">
        <f>Preise!P26/Preise!P25-1</f>
        <v>3.125E-2</v>
      </c>
      <c r="V126" s="6">
        <f t="shared" si="20"/>
        <v>2.1999999999999993</v>
      </c>
      <c r="W126" s="6">
        <f t="shared" si="18"/>
        <v>14144.519480519475</v>
      </c>
    </row>
    <row r="127" spans="1:36" x14ac:dyDescent="0.3">
      <c r="B127">
        <v>1921</v>
      </c>
      <c r="C127" s="4"/>
      <c r="D127" s="4"/>
      <c r="E127" s="4"/>
      <c r="F127" s="4"/>
      <c r="G127" s="4"/>
      <c r="H127" s="4"/>
      <c r="I127" s="4"/>
      <c r="J127" s="5"/>
      <c r="K127" s="4"/>
      <c r="L127" s="4"/>
      <c r="N127" s="4">
        <f t="shared" si="13"/>
        <v>0</v>
      </c>
      <c r="O127" s="4">
        <f t="shared" si="14"/>
        <v>0</v>
      </c>
      <c r="Q127" s="3"/>
      <c r="R127" s="3"/>
      <c r="S127" s="3"/>
      <c r="T127" s="3">
        <f>Preise!P27/Preise!P26-1</f>
        <v>-3.0303030303030276E-2</v>
      </c>
      <c r="V127" s="6">
        <f t="shared" si="20"/>
        <v>2.1333333333333329</v>
      </c>
      <c r="W127" s="6">
        <f t="shared" si="18"/>
        <v>13715.897678079491</v>
      </c>
      <c r="AJ127" t="s">
        <v>105</v>
      </c>
    </row>
    <row r="128" spans="1:36" x14ac:dyDescent="0.3">
      <c r="A128" s="7"/>
      <c r="B128" t="s">
        <v>20</v>
      </c>
      <c r="C128" s="4">
        <v>66620.800000000003</v>
      </c>
      <c r="D128" s="4">
        <v>11340.5</v>
      </c>
      <c r="E128" s="4">
        <v>313</v>
      </c>
      <c r="F128" s="4">
        <v>232.2</v>
      </c>
      <c r="G128" s="4">
        <v>78506.3</v>
      </c>
      <c r="H128" s="4">
        <v>257.60000000000002</v>
      </c>
      <c r="I128" s="4">
        <v>78763.899999999994</v>
      </c>
      <c r="J128" s="5">
        <v>12.98</v>
      </c>
      <c r="K128" s="4">
        <v>5473.5</v>
      </c>
      <c r="L128" s="4">
        <v>5096.3</v>
      </c>
      <c r="N128" s="4">
        <f t="shared" si="13"/>
        <v>0.19999999999708962</v>
      </c>
      <c r="O128" s="4">
        <f t="shared" si="14"/>
        <v>0</v>
      </c>
      <c r="Q128" s="3">
        <f>Preise!C25/Preise!C21-1</f>
        <v>1.8134715025906578E-2</v>
      </c>
      <c r="R128" s="3">
        <f>I128/I124-1</f>
        <v>-3.509195329076642E-2</v>
      </c>
      <c r="S128" s="3"/>
      <c r="T128" s="3">
        <f>Preise!P28/Preise!P27-1</f>
        <v>-3.1249999999999889E-2</v>
      </c>
      <c r="V128" s="6">
        <f t="shared" si="20"/>
        <v>2.0666666666666664</v>
      </c>
      <c r="W128" s="6">
        <f t="shared" si="18"/>
        <v>13287.275875639509</v>
      </c>
    </row>
    <row r="129" spans="1:47" x14ac:dyDescent="0.3">
      <c r="A129" s="7"/>
      <c r="B129" t="s">
        <v>21</v>
      </c>
      <c r="C129" s="4">
        <v>67427</v>
      </c>
      <c r="D129" s="4">
        <v>11757.9</v>
      </c>
      <c r="E129" s="4">
        <v>308.8</v>
      </c>
      <c r="F129" s="4">
        <v>229.6</v>
      </c>
      <c r="G129" s="4">
        <v>79720.3</v>
      </c>
      <c r="H129" s="4">
        <v>274.2</v>
      </c>
      <c r="I129" s="4">
        <v>79994.5</v>
      </c>
      <c r="J129" s="5">
        <v>13.2</v>
      </c>
      <c r="K129" s="4">
        <v>5813.6</v>
      </c>
      <c r="L129" s="4">
        <v>5479.8</v>
      </c>
      <c r="N129" s="4">
        <f t="shared" si="13"/>
        <v>3</v>
      </c>
      <c r="O129" s="4">
        <f t="shared" si="14"/>
        <v>0</v>
      </c>
      <c r="Q129" s="3">
        <f>Preise!C26/Preise!C25-1</f>
        <v>-2.7141645462256059E-2</v>
      </c>
      <c r="R129" s="3">
        <f t="shared" si="19"/>
        <v>1.5623908922742569E-2</v>
      </c>
      <c r="S129" s="3"/>
      <c r="T129" s="3">
        <f>Preise!P29/Preise!P28-1</f>
        <v>1.0752688172043001E-2</v>
      </c>
      <c r="V129" s="6">
        <f t="shared" si="20"/>
        <v>2.0888888888888886</v>
      </c>
      <c r="W129" s="6">
        <f t="shared" si="18"/>
        <v>13430.149809786169</v>
      </c>
    </row>
    <row r="130" spans="1:47" x14ac:dyDescent="0.3">
      <c r="A130" s="7"/>
      <c r="B130" t="s">
        <v>22</v>
      </c>
      <c r="C130" s="4">
        <v>69417.2</v>
      </c>
      <c r="D130" s="4">
        <v>10167.9</v>
      </c>
      <c r="E130" s="4">
        <v>303.39999999999998</v>
      </c>
      <c r="F130" s="4">
        <v>229</v>
      </c>
      <c r="G130" s="4">
        <v>80118</v>
      </c>
      <c r="H130" s="4">
        <v>294.2</v>
      </c>
      <c r="I130" s="4">
        <v>80412.2</v>
      </c>
      <c r="J130" s="5">
        <v>13.25</v>
      </c>
      <c r="K130" s="4">
        <v>6009.9</v>
      </c>
      <c r="L130" s="4">
        <v>5408</v>
      </c>
      <c r="N130" s="4">
        <f t="shared" si="13"/>
        <v>-0.50000000001455192</v>
      </c>
      <c r="O130" s="4">
        <f t="shared" si="14"/>
        <v>0</v>
      </c>
      <c r="Q130" s="3">
        <f>Preise!C27/Preise!C26-1</f>
        <v>-7.8465562336530459E-3</v>
      </c>
      <c r="R130" s="3">
        <f t="shared" ref="R130:R139" si="22">I130/I129-1</f>
        <v>5.2216089856176318E-3</v>
      </c>
      <c r="S130" s="3"/>
      <c r="T130" s="3">
        <f>Preise!P30/Preise!P29-1</f>
        <v>-6.3829787234042534E-2</v>
      </c>
      <c r="V130" s="6">
        <f t="shared" si="20"/>
        <v>1.9555555555555553</v>
      </c>
      <c r="W130" s="6">
        <f t="shared" si="18"/>
        <v>12572.906204906201</v>
      </c>
      <c r="AS130">
        <v>0.89</v>
      </c>
      <c r="AT130">
        <v>92.2</v>
      </c>
      <c r="AU130">
        <f>+AS130/AT130*100</f>
        <v>0.96529284164858997</v>
      </c>
    </row>
    <row r="131" spans="1:47" x14ac:dyDescent="0.3">
      <c r="A131" s="7"/>
      <c r="B131" t="s">
        <v>23</v>
      </c>
      <c r="C131" s="4">
        <v>70839.7</v>
      </c>
      <c r="D131" s="4">
        <v>9543.1</v>
      </c>
      <c r="E131" s="4">
        <v>298.3</v>
      </c>
      <c r="F131" s="4">
        <v>230.4</v>
      </c>
      <c r="G131" s="4">
        <v>80911.600000000006</v>
      </c>
      <c r="H131" s="4">
        <v>308</v>
      </c>
      <c r="I131" s="4">
        <v>81219.600000000006</v>
      </c>
      <c r="J131" s="5">
        <v>13.38</v>
      </c>
      <c r="K131" s="4">
        <v>6125.2</v>
      </c>
      <c r="L131" s="4">
        <v>5369.5</v>
      </c>
      <c r="N131" s="4">
        <f t="shared" si="13"/>
        <v>-0.10000000000582077</v>
      </c>
      <c r="O131" s="4">
        <f t="shared" si="14"/>
        <v>0</v>
      </c>
      <c r="Q131" s="3">
        <f>Preise!C28/Preise!C27-1</f>
        <v>-9.666080843585334E-3</v>
      </c>
      <c r="R131" s="3">
        <f t="shared" si="22"/>
        <v>1.0040764958551218E-2</v>
      </c>
      <c r="S131" s="3"/>
      <c r="T131" s="3">
        <f>Preise!P31/Preise!P30-1</f>
        <v>-2.2727272727272707E-2</v>
      </c>
      <c r="V131" s="6">
        <f t="shared" si="20"/>
        <v>1.9111111111111108</v>
      </c>
      <c r="W131" s="6">
        <f t="shared" si="18"/>
        <v>12287.158336612878</v>
      </c>
      <c r="AS131">
        <v>4.5999999999999996</v>
      </c>
      <c r="AT131">
        <v>105.8</v>
      </c>
      <c r="AU131" s="8">
        <f>+AS131/AT131*100</f>
        <v>4.3478260869565215</v>
      </c>
    </row>
    <row r="132" spans="1:47" x14ac:dyDescent="0.3">
      <c r="A132" s="7"/>
      <c r="B132" t="s">
        <v>24</v>
      </c>
      <c r="C132" s="4">
        <v>71838.899999999994</v>
      </c>
      <c r="D132" s="4">
        <v>9042.9</v>
      </c>
      <c r="E132" s="4">
        <v>293.2</v>
      </c>
      <c r="F132" s="4">
        <v>234.7</v>
      </c>
      <c r="G132" s="4">
        <v>81409.7</v>
      </c>
      <c r="H132" s="4">
        <v>325.39999999999998</v>
      </c>
      <c r="I132" s="4">
        <v>81735.100000000006</v>
      </c>
      <c r="J132" s="5">
        <v>13.47</v>
      </c>
      <c r="K132" s="4">
        <v>6248.9</v>
      </c>
      <c r="L132" s="4">
        <v>5510.4</v>
      </c>
      <c r="N132" s="4">
        <f t="shared" si="13"/>
        <v>0</v>
      </c>
      <c r="O132" s="4">
        <f t="shared" si="14"/>
        <v>0</v>
      </c>
      <c r="Q132" s="3">
        <f>Preise!C29/Preise!C28-1</f>
        <v>-6.2111801242236142E-3</v>
      </c>
      <c r="R132" s="3">
        <f t="shared" si="22"/>
        <v>6.346990135386088E-3</v>
      </c>
      <c r="S132" s="3"/>
      <c r="T132" s="3">
        <f>Preise!P32/Preise!P31-1</f>
        <v>-2.3255813953488413E-2</v>
      </c>
      <c r="V132" s="6">
        <f t="shared" si="20"/>
        <v>1.8666666666666663</v>
      </c>
      <c r="W132" s="6">
        <f t="shared" si="18"/>
        <v>12001.410468319555</v>
      </c>
      <c r="AU132">
        <f>+AU131/AU130</f>
        <v>4.5041524181729358</v>
      </c>
    </row>
    <row r="133" spans="1:47" x14ac:dyDescent="0.3">
      <c r="A133" s="7"/>
      <c r="B133" t="s">
        <v>25</v>
      </c>
      <c r="C133" s="4">
        <v>75321.100000000006</v>
      </c>
      <c r="D133" s="4">
        <v>8706.6</v>
      </c>
      <c r="E133" s="4">
        <v>289.7</v>
      </c>
      <c r="F133" s="4">
        <v>239</v>
      </c>
      <c r="G133" s="4">
        <v>84556.3</v>
      </c>
      <c r="H133" s="4">
        <v>345.6</v>
      </c>
      <c r="I133" s="4">
        <v>84901.9</v>
      </c>
      <c r="J133" s="5">
        <v>13.99</v>
      </c>
      <c r="K133" s="4">
        <v>6215.4</v>
      </c>
      <c r="L133" s="4">
        <v>5141.2</v>
      </c>
      <c r="N133" s="4">
        <f t="shared" si="13"/>
        <v>0.10000000000582077</v>
      </c>
      <c r="O133" s="4">
        <f t="shared" si="14"/>
        <v>0</v>
      </c>
      <c r="Q133" s="3">
        <f>Preise!C30/Preise!C29-1</f>
        <v>4.1964285714285676E-2</v>
      </c>
      <c r="R133" s="3">
        <f t="shared" si="22"/>
        <v>3.8744676399735001E-2</v>
      </c>
      <c r="S133" s="3"/>
      <c r="T133" s="3">
        <f>Preise!P33/Preise!P32-1</f>
        <v>-0.1785714285714286</v>
      </c>
      <c r="V133" s="6">
        <f t="shared" si="20"/>
        <v>1.533333333333333</v>
      </c>
      <c r="W133" s="6">
        <f t="shared" si="18"/>
        <v>9858.3014561196342</v>
      </c>
      <c r="AR133">
        <f>Grafik!C134/Grafik!C110</f>
        <v>8.7026174397397349E-2</v>
      </c>
    </row>
    <row r="134" spans="1:47" x14ac:dyDescent="0.3">
      <c r="A134" s="7"/>
      <c r="B134" t="s">
        <v>26</v>
      </c>
      <c r="C134" s="4">
        <v>77390.899999999994</v>
      </c>
      <c r="D134" s="4">
        <v>8358.2999999999993</v>
      </c>
      <c r="E134" s="4">
        <v>286.10000000000002</v>
      </c>
      <c r="F134" s="4">
        <v>262.2</v>
      </c>
      <c r="G134" s="4">
        <v>86297.5</v>
      </c>
      <c r="H134" s="4">
        <v>366.7</v>
      </c>
      <c r="I134" s="4">
        <v>86664.2</v>
      </c>
      <c r="J134" s="5">
        <v>14.28</v>
      </c>
      <c r="K134" s="4">
        <v>6068.9</v>
      </c>
      <c r="L134" s="4">
        <v>4745.3</v>
      </c>
      <c r="N134" s="4">
        <f t="shared" si="13"/>
        <v>0</v>
      </c>
      <c r="O134" s="4">
        <f t="shared" si="14"/>
        <v>0</v>
      </c>
      <c r="Q134" s="3">
        <f>Preise!C31/Preise!C30-1</f>
        <v>7.1122536418166238E-2</v>
      </c>
      <c r="R134" s="3">
        <f t="shared" si="22"/>
        <v>2.0756897077686132E-2</v>
      </c>
      <c r="S134" s="3"/>
      <c r="T134" s="3">
        <f>Preise!P34/Preise!P33-1</f>
        <v>-0.23188405797101441</v>
      </c>
      <c r="V134" s="6">
        <f t="shared" si="20"/>
        <v>1.1777777777777776</v>
      </c>
      <c r="W134" s="6">
        <f t="shared" si="18"/>
        <v>7572.3185097730529</v>
      </c>
    </row>
    <row r="135" spans="1:47" x14ac:dyDescent="0.3">
      <c r="A135" s="7"/>
      <c r="B135" t="s">
        <v>27</v>
      </c>
      <c r="C135" s="4">
        <v>80072.7</v>
      </c>
      <c r="D135" s="4">
        <v>7836.9</v>
      </c>
      <c r="E135" s="4">
        <v>234.5</v>
      </c>
      <c r="F135" s="4">
        <v>301.60000000000002</v>
      </c>
      <c r="G135" s="4">
        <v>88445.7</v>
      </c>
      <c r="H135" s="4">
        <v>387.6</v>
      </c>
      <c r="I135" s="4">
        <v>88833.3</v>
      </c>
      <c r="J135" s="5">
        <v>14.64</v>
      </c>
      <c r="K135" s="4">
        <v>4634</v>
      </c>
      <c r="L135" s="4">
        <v>4425.3</v>
      </c>
      <c r="N135" s="4">
        <f t="shared" si="13"/>
        <v>0</v>
      </c>
      <c r="O135" s="4">
        <f t="shared" si="14"/>
        <v>0</v>
      </c>
      <c r="Q135" s="3">
        <f>Preise!C32/Preise!C31-1</f>
        <v>6.6400000000000015E-2</v>
      </c>
      <c r="R135" s="3">
        <f t="shared" si="22"/>
        <v>2.5028789280925778E-2</v>
      </c>
      <c r="S135" s="3"/>
      <c r="T135" s="3">
        <f>Preise!P35/Preise!P34-1</f>
        <v>-0.32075471698113212</v>
      </c>
      <c r="V135" s="6">
        <f t="shared" si="20"/>
        <v>0.79999999999999982</v>
      </c>
      <c r="W135" s="6">
        <f t="shared" si="18"/>
        <v>5143.4616292798091</v>
      </c>
    </row>
    <row r="136" spans="1:47" x14ac:dyDescent="0.3">
      <c r="A136" s="7"/>
      <c r="B136" t="s">
        <v>28</v>
      </c>
      <c r="C136" s="4">
        <v>86384.3</v>
      </c>
      <c r="D136" s="4">
        <v>7609.6</v>
      </c>
      <c r="E136" s="4">
        <v>228</v>
      </c>
      <c r="F136" s="4">
        <v>311.60000000000002</v>
      </c>
      <c r="G136" s="4">
        <v>94533.5</v>
      </c>
      <c r="H136" s="4">
        <v>407.6</v>
      </c>
      <c r="I136" s="4">
        <v>94941.1</v>
      </c>
      <c r="J136" s="5">
        <v>15.64</v>
      </c>
      <c r="K136" s="4">
        <v>4593.2</v>
      </c>
      <c r="L136" s="4">
        <v>3800.8</v>
      </c>
      <c r="N136" s="4">
        <f t="shared" si="13"/>
        <v>0</v>
      </c>
      <c r="O136" s="4">
        <f t="shared" si="14"/>
        <v>0</v>
      </c>
      <c r="Q136" s="3">
        <f>Preise!C33/Preise!C32-1</f>
        <v>3.0757689422355572E-2</v>
      </c>
      <c r="R136" s="3">
        <f t="shared" si="22"/>
        <v>6.8755748125984395E-2</v>
      </c>
      <c r="S136" s="3"/>
      <c r="T136" s="3">
        <f>Preise!P36/Preise!P35-1</f>
        <v>0.50000000000000022</v>
      </c>
      <c r="V136" s="6">
        <f t="shared" si="20"/>
        <v>1.2</v>
      </c>
      <c r="W136" s="6">
        <f t="shared" si="18"/>
        <v>7715.1924439197155</v>
      </c>
    </row>
    <row r="137" spans="1:47" x14ac:dyDescent="0.3">
      <c r="A137" s="7"/>
      <c r="B137" t="s">
        <v>34</v>
      </c>
      <c r="C137" s="4">
        <v>91527.7</v>
      </c>
      <c r="D137" s="4">
        <v>7316.4</v>
      </c>
      <c r="E137" s="4">
        <v>218.8</v>
      </c>
      <c r="F137" s="4">
        <v>320.7</v>
      </c>
      <c r="G137" s="4">
        <v>99383.6</v>
      </c>
      <c r="H137" s="4">
        <v>428</v>
      </c>
      <c r="I137" s="4">
        <v>99811.6</v>
      </c>
      <c r="J137" s="5">
        <v>16.440000000000001</v>
      </c>
      <c r="K137" s="4">
        <v>4057.4</v>
      </c>
      <c r="L137" s="4">
        <v>2791</v>
      </c>
      <c r="N137" s="4">
        <f t="shared" ref="N137:N172" si="23">+C137+D137+E137+F137-G137</f>
        <v>0</v>
      </c>
      <c r="O137" s="4">
        <f t="shared" ref="O137:O172" si="24">+H137+G137-I137</f>
        <v>0</v>
      </c>
      <c r="Q137" s="3">
        <f>Preise!C34/Preise!C33-1</f>
        <v>9.4614264919941737E-2</v>
      </c>
      <c r="R137" s="3">
        <f t="shared" si="22"/>
        <v>5.1300227193491477E-2</v>
      </c>
      <c r="S137" s="3"/>
      <c r="T137" s="3">
        <f>Preise!P40/Preise!P36-1</f>
        <v>3.7037037037036979E-2</v>
      </c>
      <c r="V137" s="6">
        <f t="shared" si="20"/>
        <v>1.2444444444444442</v>
      </c>
      <c r="W137" s="6">
        <f t="shared" si="18"/>
        <v>8000.940312213037</v>
      </c>
      <c r="AM137" s="11"/>
      <c r="AN137" s="4"/>
      <c r="AO137" s="4"/>
      <c r="AP137" s="4"/>
    </row>
    <row r="138" spans="1:47" x14ac:dyDescent="0.3">
      <c r="A138" s="7"/>
      <c r="B138" t="s">
        <v>30</v>
      </c>
      <c r="C138" s="4">
        <v>100943.6</v>
      </c>
      <c r="D138" s="4">
        <v>7329.6</v>
      </c>
      <c r="E138" s="4">
        <v>214.5</v>
      </c>
      <c r="F138" s="4">
        <v>327.10000000000002</v>
      </c>
      <c r="G138" s="4">
        <v>108814.9</v>
      </c>
      <c r="H138" s="4">
        <v>445.7</v>
      </c>
      <c r="I138" s="4">
        <v>109260.6</v>
      </c>
      <c r="J138" s="5">
        <v>18</v>
      </c>
      <c r="K138" s="4">
        <v>3198.5</v>
      </c>
      <c r="L138" s="4">
        <v>1744.3</v>
      </c>
      <c r="N138" s="4">
        <f t="shared" si="23"/>
        <v>-9.9999999976716936E-2</v>
      </c>
      <c r="O138" s="4">
        <f t="shared" si="24"/>
        <v>0</v>
      </c>
      <c r="Q138" s="3">
        <f>Preise!C35/Preise!C34-1</f>
        <v>0.18018617021276606</v>
      </c>
      <c r="R138" s="3">
        <f t="shared" si="22"/>
        <v>9.4668355181161346E-2</v>
      </c>
      <c r="S138" s="3"/>
      <c r="T138" s="3">
        <f>Preise!P41/Preise!P40-1</f>
        <v>0.10714285714285698</v>
      </c>
      <c r="V138" s="6">
        <f t="shared" si="20"/>
        <v>1.3777777777777773</v>
      </c>
      <c r="W138" s="6">
        <f t="shared" si="18"/>
        <v>8858.1839170930034</v>
      </c>
      <c r="AM138" s="11"/>
      <c r="AN138" s="4"/>
      <c r="AO138" s="4"/>
      <c r="AP138" s="4"/>
    </row>
    <row r="139" spans="1:47" x14ac:dyDescent="0.3">
      <c r="A139" s="7"/>
      <c r="B139" t="s">
        <v>31</v>
      </c>
      <c r="C139" s="4">
        <v>113639.5</v>
      </c>
      <c r="D139" s="4">
        <v>8324.7000000000007</v>
      </c>
      <c r="E139" s="4">
        <v>198</v>
      </c>
      <c r="F139" s="4">
        <v>334.5</v>
      </c>
      <c r="G139" s="4">
        <v>122496.6</v>
      </c>
      <c r="H139" s="4">
        <v>466.2</v>
      </c>
      <c r="I139" s="4">
        <v>122962.8</v>
      </c>
      <c r="J139" s="5">
        <v>20.260000000000002</v>
      </c>
      <c r="K139" s="4">
        <v>3526.3</v>
      </c>
      <c r="L139" s="4">
        <v>2689.5</v>
      </c>
      <c r="N139" s="4">
        <f t="shared" si="23"/>
        <v>9.9999999991268851E-2</v>
      </c>
      <c r="O139" s="4">
        <f t="shared" si="24"/>
        <v>0</v>
      </c>
      <c r="Q139" s="3">
        <f>Preise!C36/Preise!C35-1</f>
        <v>8.6197183098591701E-2</v>
      </c>
      <c r="R139" s="3">
        <f t="shared" si="22"/>
        <v>0.12540842719150369</v>
      </c>
      <c r="S139" s="3"/>
      <c r="T139" s="3">
        <f>Preise!P42/Preise!P41-1</f>
        <v>-0.11290322580645151</v>
      </c>
      <c r="V139" s="6">
        <f t="shared" si="20"/>
        <v>1.2222222222222219</v>
      </c>
      <c r="W139" s="6">
        <f t="shared" si="18"/>
        <v>7858.0663780663754</v>
      </c>
      <c r="AM139" s="11"/>
      <c r="AN139" s="4"/>
      <c r="AO139" s="4"/>
      <c r="AP139" s="4"/>
    </row>
    <row r="140" spans="1:47" x14ac:dyDescent="0.3">
      <c r="B140" t="s">
        <v>32</v>
      </c>
      <c r="C140" s="4">
        <v>80952</v>
      </c>
      <c r="D140" s="4">
        <v>8944.2999999999993</v>
      </c>
      <c r="E140" s="4">
        <v>265.5</v>
      </c>
      <c r="F140" s="4">
        <v>271</v>
      </c>
      <c r="G140" s="4">
        <v>90432.9</v>
      </c>
      <c r="H140" s="4">
        <v>358.9</v>
      </c>
      <c r="I140" s="4">
        <v>90791.7</v>
      </c>
      <c r="J140" s="5">
        <v>14.96</v>
      </c>
      <c r="K140" s="4">
        <v>5163.7</v>
      </c>
      <c r="L140" s="4">
        <v>4350.1000000000004</v>
      </c>
      <c r="N140" s="4">
        <f t="shared" si="23"/>
        <v>-9.9999999991268851E-2</v>
      </c>
      <c r="O140" s="4">
        <f t="shared" si="24"/>
        <v>9.9999999991268851E-2</v>
      </c>
      <c r="Q140" s="3"/>
      <c r="R140" s="3"/>
      <c r="S140" s="3"/>
      <c r="T140" s="3">
        <f>Preise!P43/Preise!P42-1</f>
        <v>0.16363636363636358</v>
      </c>
      <c r="U140" s="3"/>
      <c r="V140" s="6">
        <f t="shared" si="20"/>
        <v>1.4222222222222218</v>
      </c>
      <c r="W140" s="6">
        <f t="shared" si="18"/>
        <v>9143.9317853863267</v>
      </c>
      <c r="AM140" s="11"/>
      <c r="AN140" s="4"/>
      <c r="AO140" s="4"/>
      <c r="AP140" s="4"/>
    </row>
    <row r="141" spans="1:47" x14ac:dyDescent="0.3">
      <c r="C141" s="4">
        <f>SUM(C128:C139)/12</f>
        <v>80951.95</v>
      </c>
      <c r="D141" s="4">
        <f t="shared" ref="D141:L141" si="25">SUM(D128:D139)/12</f>
        <v>8944.5333333333328</v>
      </c>
      <c r="E141" s="4">
        <f t="shared" si="25"/>
        <v>265.52500000000003</v>
      </c>
      <c r="F141" s="4">
        <f t="shared" si="25"/>
        <v>271.04999999999995</v>
      </c>
      <c r="G141" s="4">
        <f t="shared" si="25"/>
        <v>90432.833333333328</v>
      </c>
      <c r="H141" s="4">
        <f t="shared" si="25"/>
        <v>358.89999999999992</v>
      </c>
      <c r="I141" s="4">
        <f t="shared" si="25"/>
        <v>90791.733333333323</v>
      </c>
      <c r="J141" s="5">
        <f t="shared" si="25"/>
        <v>14.960833333333333</v>
      </c>
      <c r="K141" s="4">
        <f t="shared" si="25"/>
        <v>5163.7333333333336</v>
      </c>
      <c r="L141" s="4">
        <f t="shared" si="25"/>
        <v>4350.1166666666677</v>
      </c>
      <c r="N141" s="4">
        <f t="shared" si="23"/>
        <v>0.22500000000582077</v>
      </c>
      <c r="O141" s="4">
        <f t="shared" si="24"/>
        <v>0</v>
      </c>
      <c r="Q141" s="3"/>
      <c r="R141" s="3"/>
      <c r="S141" s="3"/>
      <c r="T141" s="3">
        <f>Preise!P44/Preise!P43-1</f>
        <v>0.109375</v>
      </c>
      <c r="U141" s="3"/>
      <c r="V141" s="6">
        <f t="shared" si="20"/>
        <v>1.5777777777777773</v>
      </c>
      <c r="W141" s="6">
        <f t="shared" si="18"/>
        <v>10144.049324412956</v>
      </c>
      <c r="AM141" s="11"/>
    </row>
    <row r="142" spans="1:47" x14ac:dyDescent="0.3">
      <c r="B142">
        <v>1922</v>
      </c>
      <c r="C142" s="4"/>
      <c r="D142" s="4"/>
      <c r="E142" s="4"/>
      <c r="F142" s="4"/>
      <c r="G142" s="4"/>
      <c r="H142" s="4"/>
      <c r="I142" s="4"/>
      <c r="J142" s="5"/>
      <c r="K142" s="4"/>
      <c r="L142" s="4"/>
      <c r="N142" s="4">
        <f t="shared" si="23"/>
        <v>0</v>
      </c>
      <c r="O142" s="4">
        <f t="shared" si="24"/>
        <v>0</v>
      </c>
      <c r="Q142" s="3"/>
      <c r="R142" s="3"/>
      <c r="S142" s="3"/>
      <c r="T142" s="3">
        <f>Preise!P45/Preise!P44-1</f>
        <v>0</v>
      </c>
      <c r="U142" s="3"/>
      <c r="V142" s="6">
        <f t="shared" si="20"/>
        <v>1.5777777777777773</v>
      </c>
      <c r="W142" s="6">
        <f t="shared" si="18"/>
        <v>10144.049324412956</v>
      </c>
      <c r="AM142" s="11"/>
    </row>
    <row r="143" spans="1:47" x14ac:dyDescent="0.3">
      <c r="A143" s="7"/>
      <c r="B143" t="s">
        <v>20</v>
      </c>
      <c r="C143" s="4">
        <v>115375.8</v>
      </c>
      <c r="D143" s="4">
        <v>8045.5</v>
      </c>
      <c r="E143" s="4">
        <v>181.4</v>
      </c>
      <c r="F143" s="4">
        <v>335.8</v>
      </c>
      <c r="G143" s="4">
        <v>123938.4</v>
      </c>
      <c r="H143" s="4">
        <v>487.5</v>
      </c>
      <c r="I143" s="4">
        <v>124425.9</v>
      </c>
      <c r="J143" s="5">
        <v>20.5</v>
      </c>
      <c r="K143" s="4">
        <v>3395</v>
      </c>
      <c r="L143" s="4">
        <v>2723.2</v>
      </c>
      <c r="N143" s="4">
        <f t="shared" si="23"/>
        <v>0.10000000000582077</v>
      </c>
      <c r="O143" s="4">
        <f t="shared" si="24"/>
        <v>0</v>
      </c>
      <c r="Q143" s="3">
        <f>Preise!C40/Preise!C36-1</f>
        <v>5.860995850622408E-2</v>
      </c>
      <c r="R143" s="3">
        <f>I143/I139-1</f>
        <v>1.1898720588665812E-2</v>
      </c>
      <c r="S143" s="3"/>
      <c r="T143" s="3">
        <f>Preise!P46/Preise!P45-1</f>
        <v>-0.16901408450704225</v>
      </c>
      <c r="U143" s="3"/>
      <c r="V143" s="6">
        <f t="shared" si="20"/>
        <v>1.3111111111111107</v>
      </c>
      <c r="W143" s="6">
        <f t="shared" si="18"/>
        <v>8429.5621146530193</v>
      </c>
      <c r="AM143" s="11"/>
    </row>
    <row r="144" spans="1:47" x14ac:dyDescent="0.3">
      <c r="A144" s="7"/>
      <c r="B144" t="s">
        <v>21</v>
      </c>
      <c r="C144" s="4">
        <v>120026.4</v>
      </c>
      <c r="D144" s="4">
        <v>7977.3</v>
      </c>
      <c r="E144" s="4">
        <v>167.1</v>
      </c>
      <c r="F144" s="4">
        <v>336.2</v>
      </c>
      <c r="G144" s="4">
        <v>128507</v>
      </c>
      <c r="H144" s="4">
        <v>509.5</v>
      </c>
      <c r="I144" s="4">
        <v>129016.5</v>
      </c>
      <c r="J144" s="5">
        <v>21.26</v>
      </c>
      <c r="K144" s="4">
        <v>3144.4</v>
      </c>
      <c r="L144" s="4">
        <v>2606.1</v>
      </c>
      <c r="N144" s="4">
        <f t="shared" si="23"/>
        <v>0</v>
      </c>
      <c r="O144" s="4">
        <f t="shared" si="24"/>
        <v>0</v>
      </c>
      <c r="Q144" s="3">
        <f>Preise!C41/Preise!C40-1</f>
        <v>0.19990200881920628</v>
      </c>
      <c r="R144" s="3">
        <f t="shared" ref="R144" si="26">I144/I143-1</f>
        <v>3.6894247901763322E-2</v>
      </c>
      <c r="S144" s="3"/>
      <c r="T144" s="3">
        <f>Preise!P47/Preise!P46-1</f>
        <v>-0.3728813559322034</v>
      </c>
      <c r="U144" s="3"/>
      <c r="V144" s="6">
        <f t="shared" si="20"/>
        <v>0.82222222222222197</v>
      </c>
      <c r="W144" s="6">
        <f t="shared" si="18"/>
        <v>5286.3355634264699</v>
      </c>
      <c r="AM144" s="11"/>
    </row>
    <row r="145" spans="1:23" x14ac:dyDescent="0.3">
      <c r="A145" s="7"/>
      <c r="B145" t="s">
        <v>22</v>
      </c>
      <c r="C145" s="4">
        <v>130671.4</v>
      </c>
      <c r="D145" s="4">
        <v>8700.6</v>
      </c>
      <c r="E145" s="4">
        <v>243.9</v>
      </c>
      <c r="F145" s="4">
        <v>343.1</v>
      </c>
      <c r="G145" s="4">
        <v>139958.9</v>
      </c>
      <c r="H145" s="4">
        <v>535.20000000000005</v>
      </c>
      <c r="I145" s="4">
        <v>140494.1</v>
      </c>
      <c r="J145" s="5">
        <v>23.15</v>
      </c>
      <c r="K145" s="4">
        <v>2585.9</v>
      </c>
      <c r="L145" s="4">
        <v>2075.3000000000002</v>
      </c>
      <c r="N145" s="4">
        <f t="shared" si="23"/>
        <v>0.10000000000582077</v>
      </c>
      <c r="O145" s="4">
        <f t="shared" si="24"/>
        <v>0</v>
      </c>
      <c r="Q145" s="3">
        <f>Preise!C42/Preise!C41-1</f>
        <v>0.18293180890159255</v>
      </c>
      <c r="R145" s="3">
        <f t="shared" ref="R145:R154" si="27">I145/I144-1</f>
        <v>8.8962264516554201E-2</v>
      </c>
      <c r="S145" s="3"/>
      <c r="T145" s="3">
        <f>Preise!P48/Preise!P47-1</f>
        <v>0.35135135135135132</v>
      </c>
      <c r="U145" s="3"/>
      <c r="V145" s="6">
        <f t="shared" si="20"/>
        <v>1.1111111111111107</v>
      </c>
      <c r="W145" s="6">
        <f t="shared" si="18"/>
        <v>7143.6967073330679</v>
      </c>
    </row>
    <row r="146" spans="1:23" x14ac:dyDescent="0.3">
      <c r="A146" s="7"/>
      <c r="B146" t="s">
        <v>23</v>
      </c>
      <c r="C146" s="4">
        <v>140420.1</v>
      </c>
      <c r="D146" s="4">
        <v>9183.2000000000007</v>
      </c>
      <c r="E146" s="4">
        <v>247.2</v>
      </c>
      <c r="F146" s="4">
        <v>347.4</v>
      </c>
      <c r="G146" s="4">
        <v>150197.79999999999</v>
      </c>
      <c r="H146" s="4">
        <v>554.4</v>
      </c>
      <c r="I146" s="4">
        <v>150752.20000000001</v>
      </c>
      <c r="J146" s="5">
        <v>24.84</v>
      </c>
      <c r="K146" s="4">
        <v>2372.1999999999998</v>
      </c>
      <c r="L146" s="4">
        <v>2174.8000000000002</v>
      </c>
      <c r="N146" s="4">
        <f t="shared" si="23"/>
        <v>0.1000000000349246</v>
      </c>
      <c r="O146" s="4">
        <f t="shared" si="24"/>
        <v>0</v>
      </c>
      <c r="Q146" s="3">
        <f>Preise!C43/Preise!C42-1</f>
        <v>0.18605453917846049</v>
      </c>
      <c r="R146" s="3">
        <f t="shared" si="27"/>
        <v>7.301445398774753E-2</v>
      </c>
      <c r="S146" s="3"/>
      <c r="T146" s="3">
        <f>Preise!P49/Preise!P48-1</f>
        <v>-0.24</v>
      </c>
      <c r="V146" s="6">
        <f t="shared" si="20"/>
        <v>0.84444444444444411</v>
      </c>
      <c r="W146" s="6">
        <f t="shared" si="18"/>
        <v>5429.2094975731316</v>
      </c>
    </row>
    <row r="147" spans="1:23" x14ac:dyDescent="0.3">
      <c r="A147" s="7"/>
      <c r="B147" t="s">
        <v>24</v>
      </c>
      <c r="C147" s="4">
        <v>151949.20000000001</v>
      </c>
      <c r="D147" s="4">
        <v>9440.5</v>
      </c>
      <c r="E147" s="4">
        <v>233.2</v>
      </c>
      <c r="F147" s="4">
        <v>347.8</v>
      </c>
      <c r="G147" s="4">
        <v>161970.70000000001</v>
      </c>
      <c r="H147" s="4">
        <v>574.79999999999995</v>
      </c>
      <c r="I147" s="4">
        <v>162545.5</v>
      </c>
      <c r="J147" s="5">
        <v>26.78</v>
      </c>
      <c r="K147" s="4">
        <v>2517</v>
      </c>
      <c r="L147" s="4">
        <v>2352.1</v>
      </c>
      <c r="N147" s="4">
        <f t="shared" si="23"/>
        <v>0</v>
      </c>
      <c r="O147" s="4">
        <f t="shared" si="24"/>
        <v>0</v>
      </c>
      <c r="Q147" s="3">
        <f>Preise!C44/Preise!C43-1</f>
        <v>0.10681024447031429</v>
      </c>
      <c r="R147" s="3">
        <f t="shared" si="27"/>
        <v>7.8229704110454046E-2</v>
      </c>
      <c r="S147" s="13">
        <f>Grafik!G37</f>
        <v>8346</v>
      </c>
      <c r="T147" s="3">
        <f>Preise!P50/Preise!P49-1</f>
        <v>-0.10526315789473684</v>
      </c>
      <c r="U147" s="3">
        <f>(Löhne!Q12+Löhne!W12)/(Löhne!Q11+Löhne!W11)-1</f>
        <v>-6.6135458167330685E-2</v>
      </c>
      <c r="V147" s="6">
        <f t="shared" si="20"/>
        <v>0.75555555555555531</v>
      </c>
      <c r="W147" s="6">
        <f t="shared" si="18"/>
        <v>4857.7137609864858</v>
      </c>
    </row>
    <row r="148" spans="1:23" x14ac:dyDescent="0.3">
      <c r="A148" s="7"/>
      <c r="B148" t="s">
        <v>25</v>
      </c>
      <c r="C148" s="4">
        <v>169211.8</v>
      </c>
      <c r="D148" s="4">
        <v>10373.6</v>
      </c>
      <c r="E148" s="4">
        <v>231.8</v>
      </c>
      <c r="F148" s="4">
        <v>351.8</v>
      </c>
      <c r="G148" s="4">
        <v>180169</v>
      </c>
      <c r="H148" s="4">
        <v>597.5</v>
      </c>
      <c r="I148" s="4">
        <v>180766.5</v>
      </c>
      <c r="J148" s="5">
        <v>29.78</v>
      </c>
      <c r="K148" s="4">
        <v>2571.4</v>
      </c>
      <c r="L148" s="4">
        <v>2390.6</v>
      </c>
      <c r="N148" s="4">
        <f t="shared" si="23"/>
        <v>0</v>
      </c>
      <c r="O148" s="4">
        <f t="shared" si="24"/>
        <v>0</v>
      </c>
      <c r="Q148" s="3">
        <f>Preise!C45/Preise!C44-1</f>
        <v>9.0454904023139493E-2</v>
      </c>
      <c r="R148" s="3">
        <f t="shared" si="27"/>
        <v>0.11209784337308637</v>
      </c>
      <c r="S148" s="13">
        <f>Grafik!G38</f>
        <v>8376.5</v>
      </c>
      <c r="T148" s="3">
        <f>Preise!P51/Preise!P50-1</f>
        <v>0.44117647058823506</v>
      </c>
      <c r="U148" s="3">
        <f>(Löhne!Q13+Löhne!W13)/(Löhne!Q12+Löhne!W12)-1</f>
        <v>0.21075085324232079</v>
      </c>
      <c r="V148" s="6">
        <f t="shared" si="20"/>
        <v>1.0888888888888884</v>
      </c>
      <c r="W148" s="6">
        <f t="shared" si="18"/>
        <v>7000.8227731864054</v>
      </c>
    </row>
    <row r="149" spans="1:23" x14ac:dyDescent="0.3">
      <c r="A149" s="7"/>
      <c r="B149" t="s">
        <v>26</v>
      </c>
      <c r="C149" s="4">
        <v>189794.7</v>
      </c>
      <c r="D149" s="4">
        <v>12234.1</v>
      </c>
      <c r="E149" s="4">
        <v>224.8</v>
      </c>
      <c r="F149" s="4">
        <v>372</v>
      </c>
      <c r="G149" s="4">
        <v>202625.7</v>
      </c>
      <c r="H149" s="4">
        <v>620.6</v>
      </c>
      <c r="I149" s="4">
        <v>203246.3</v>
      </c>
      <c r="J149" s="5">
        <v>33.479999999999997</v>
      </c>
      <c r="K149" s="4">
        <v>2020.5</v>
      </c>
      <c r="L149" s="4">
        <v>1730</v>
      </c>
      <c r="N149" s="4">
        <f t="shared" si="23"/>
        <v>-0.10000000000582077</v>
      </c>
      <c r="O149" s="4">
        <f t="shared" si="24"/>
        <v>0</v>
      </c>
      <c r="Q149" s="3">
        <f>Preise!C46/Preise!C45-1</f>
        <v>0.30021702435495556</v>
      </c>
      <c r="R149" s="3">
        <f t="shared" si="27"/>
        <v>0.12435821902841515</v>
      </c>
      <c r="S149" s="13">
        <f>Grafik!G39</f>
        <v>8407</v>
      </c>
      <c r="T149" s="3">
        <f>Preise!P55/Preise!P51-1</f>
        <v>-0.30612244897959173</v>
      </c>
      <c r="U149" s="3">
        <f>(Löhne!Q15+Löhne!W15)/(Löhne!Q13+Löhne!W13)-1</f>
        <v>-0.20859760394644111</v>
      </c>
      <c r="V149" s="6">
        <f t="shared" si="20"/>
        <v>0.75555555555555531</v>
      </c>
      <c r="W149" s="6">
        <f t="shared" si="18"/>
        <v>4857.7137609864858</v>
      </c>
    </row>
    <row r="150" spans="1:23" x14ac:dyDescent="0.3">
      <c r="A150" s="7"/>
      <c r="B150" t="s">
        <v>27</v>
      </c>
      <c r="C150" s="4">
        <v>238147.20000000001</v>
      </c>
      <c r="D150" s="4">
        <v>13382.5</v>
      </c>
      <c r="E150" s="4">
        <v>222.5</v>
      </c>
      <c r="F150" s="4">
        <v>459.9</v>
      </c>
      <c r="G150" s="4">
        <v>252212.1</v>
      </c>
      <c r="H150" s="4">
        <v>645.5</v>
      </c>
      <c r="I150" s="4">
        <v>252857.60000000001</v>
      </c>
      <c r="J150" s="5">
        <v>41.66</v>
      </c>
      <c r="K150" s="4">
        <v>1316.8</v>
      </c>
      <c r="L150" s="4">
        <v>935.6</v>
      </c>
      <c r="N150" s="4">
        <f t="shared" si="23"/>
        <v>0</v>
      </c>
      <c r="O150" s="4">
        <f t="shared" si="24"/>
        <v>0</v>
      </c>
      <c r="Q150" s="3">
        <f>Preise!C47/Preise!C46-1</f>
        <v>0.44009643916913954</v>
      </c>
      <c r="R150" s="3">
        <f t="shared" si="27"/>
        <v>0.24409448044072635</v>
      </c>
      <c r="S150" s="13">
        <f>Grafik!G40</f>
        <v>8437.5</v>
      </c>
      <c r="T150" s="3">
        <f>Preise!P56/Preise!P55-1</f>
        <v>0.52941176470588225</v>
      </c>
      <c r="U150" s="3">
        <f>(Löhne!Q16+Löhne!W16)/(Löhne!Q15+Löhne!W15)-1</f>
        <v>0.29741763134461241</v>
      </c>
      <c r="V150" s="6">
        <f t="shared" si="20"/>
        <v>1.155555555555555</v>
      </c>
      <c r="W150" s="6">
        <f t="shared" si="18"/>
        <v>7429.4445756263895</v>
      </c>
    </row>
    <row r="151" spans="1:23" x14ac:dyDescent="0.3">
      <c r="A151" s="7"/>
      <c r="B151" t="s">
        <v>28</v>
      </c>
      <c r="C151" s="4">
        <v>316869.8</v>
      </c>
      <c r="D151" s="4">
        <v>13995.3</v>
      </c>
      <c r="E151" s="4">
        <v>220.8</v>
      </c>
      <c r="F151" s="4">
        <v>789.8</v>
      </c>
      <c r="G151" s="4">
        <v>331875.59999999998</v>
      </c>
      <c r="H151" s="4">
        <v>686.9</v>
      </c>
      <c r="I151" s="4">
        <v>332562.5</v>
      </c>
      <c r="J151" s="5">
        <v>54.79</v>
      </c>
      <c r="K151" s="4">
        <v>1158.3</v>
      </c>
      <c r="L151" s="4">
        <v>952.4</v>
      </c>
      <c r="N151" s="4">
        <f t="shared" si="23"/>
        <v>9.9999999976716936E-2</v>
      </c>
      <c r="O151" s="4">
        <f t="shared" si="24"/>
        <v>0</v>
      </c>
      <c r="Q151" s="3">
        <f>Preise!C48/Preise!C47-1</f>
        <v>0.71526078557630379</v>
      </c>
      <c r="R151" s="3">
        <f t="shared" si="27"/>
        <v>0.31521654876104166</v>
      </c>
      <c r="S151" s="13">
        <f>Grafik!G41</f>
        <v>8468</v>
      </c>
      <c r="T151" s="3">
        <f>Preise!P57/Preise!P56-1</f>
        <v>0.40384615384615374</v>
      </c>
      <c r="U151" s="3">
        <f>(Löhne!Q17+Löhne!W17)/(Löhne!Q16+Löhne!W16)-1</f>
        <v>0.24021962937542907</v>
      </c>
      <c r="V151" s="6">
        <f t="shared" si="20"/>
        <v>1.6222222222222213</v>
      </c>
      <c r="W151" s="6">
        <f t="shared" si="18"/>
        <v>10429.797192706277</v>
      </c>
    </row>
    <row r="152" spans="1:23" x14ac:dyDescent="0.3">
      <c r="A152" s="7"/>
      <c r="B152" t="s">
        <v>34</v>
      </c>
      <c r="C152" s="4">
        <v>469456.8</v>
      </c>
      <c r="D152" s="4">
        <v>14008.5</v>
      </c>
      <c r="E152" s="4">
        <v>216.2</v>
      </c>
      <c r="F152" s="4">
        <v>1003.8</v>
      </c>
      <c r="G152" s="4">
        <v>484685.3</v>
      </c>
      <c r="H152" s="4"/>
      <c r="I152" s="4">
        <v>484685.3</v>
      </c>
      <c r="J152" s="5">
        <v>79.849999999999994</v>
      </c>
      <c r="K152" s="4">
        <v>856.3</v>
      </c>
      <c r="L152" s="4">
        <v>639.70000000000005</v>
      </c>
      <c r="N152" s="4">
        <f t="shared" si="23"/>
        <v>0</v>
      </c>
      <c r="O152" s="4">
        <f t="shared" si="24"/>
        <v>0</v>
      </c>
      <c r="Q152" s="3">
        <f>Preise!C49/Preise!C48-1</f>
        <v>0.65673098580974543</v>
      </c>
      <c r="R152" s="3">
        <f t="shared" si="27"/>
        <v>0.45742619808306695</v>
      </c>
      <c r="S152" s="13">
        <f>Grafik!G42</f>
        <v>8498.5</v>
      </c>
      <c r="T152" s="3">
        <f>Preise!P58/Preise!P57-1</f>
        <v>-0.1095890410958904</v>
      </c>
      <c r="U152" s="3">
        <f>(Löhne!Q18+Löhne!W18)/(Löhne!Q17+Löhne!W17)-1</f>
        <v>-5.8660763696734897E-2</v>
      </c>
      <c r="V152" s="6">
        <f t="shared" si="20"/>
        <v>1.4444444444444438</v>
      </c>
      <c r="W152" s="6">
        <f t="shared" si="18"/>
        <v>9286.8057195329875</v>
      </c>
    </row>
    <row r="153" spans="1:23" x14ac:dyDescent="0.3">
      <c r="A153" s="7"/>
      <c r="B153" t="s">
        <v>30</v>
      </c>
      <c r="C153" s="4">
        <v>754086.1</v>
      </c>
      <c r="D153" s="4">
        <v>18808.5</v>
      </c>
      <c r="E153" s="4">
        <v>215.6</v>
      </c>
      <c r="F153" s="4">
        <v>1889.4</v>
      </c>
      <c r="G153" s="4">
        <v>769499.6</v>
      </c>
      <c r="H153" s="4"/>
      <c r="I153" s="4">
        <v>769499.6</v>
      </c>
      <c r="J153" s="5">
        <v>126.77</v>
      </c>
      <c r="K153" s="4">
        <v>668.5</v>
      </c>
      <c r="L153" s="4">
        <v>449.7</v>
      </c>
      <c r="N153" s="4">
        <f t="shared" si="23"/>
        <v>5500</v>
      </c>
      <c r="O153" s="4">
        <f t="shared" si="24"/>
        <v>0</v>
      </c>
      <c r="Q153" s="3">
        <f>Preise!C50/Preise!C49-1</f>
        <v>1.021662285869664</v>
      </c>
      <c r="R153" s="3">
        <f t="shared" si="27"/>
        <v>0.5876272707259742</v>
      </c>
      <c r="S153" s="13">
        <f>Grafik!G43</f>
        <v>8529</v>
      </c>
      <c r="T153" s="3">
        <f>Preise!P59/Preise!P58-1</f>
        <v>-0.33846153846153848</v>
      </c>
      <c r="U153" s="3">
        <f>(Löhne!Q19+Löhne!W19)/(Löhne!Q18+Löhne!W18)-1</f>
        <v>-0.12228101116989998</v>
      </c>
      <c r="V153" s="6">
        <f t="shared" si="20"/>
        <v>0.95555555555555505</v>
      </c>
      <c r="W153" s="6">
        <f t="shared" si="18"/>
        <v>6143.5791683064372</v>
      </c>
    </row>
    <row r="154" spans="1:23" x14ac:dyDescent="0.3">
      <c r="A154" s="7"/>
      <c r="B154" t="s">
        <v>31</v>
      </c>
      <c r="C154" s="4">
        <v>1280094.8</v>
      </c>
      <c r="D154" s="4">
        <v>13450.4</v>
      </c>
      <c r="E154" s="4">
        <v>213</v>
      </c>
      <c r="F154" s="4">
        <v>1469.9</v>
      </c>
      <c r="G154" s="4">
        <v>1295228.1000000001</v>
      </c>
      <c r="H154" s="4"/>
      <c r="I154" s="4">
        <v>1295228.1000000001</v>
      </c>
      <c r="J154" s="5">
        <v>213.38</v>
      </c>
      <c r="K154" s="4">
        <v>878.2</v>
      </c>
      <c r="L154" s="4">
        <v>716.5</v>
      </c>
      <c r="N154" s="4">
        <f t="shared" si="23"/>
        <v>0</v>
      </c>
      <c r="O154" s="4">
        <f t="shared" si="24"/>
        <v>0</v>
      </c>
      <c r="Q154" s="3">
        <f>Preise!C51/Preise!C50-1</f>
        <v>0.53566464918179757</v>
      </c>
      <c r="R154" s="3">
        <f t="shared" si="27"/>
        <v>0.68320828236947762</v>
      </c>
      <c r="S154" s="13">
        <f>Grafik!G44</f>
        <v>8559.5</v>
      </c>
      <c r="T154" s="3">
        <f>Preise!P60/Preise!P59-1</f>
        <v>-0.11627906976744184</v>
      </c>
      <c r="U154" s="3">
        <f>(Löhne!Q20+Löhne!W20)/(Löhne!Q19+Löhne!W19)-1</f>
        <v>-1.3395847287341889E-3</v>
      </c>
      <c r="V154" s="6">
        <f t="shared" si="20"/>
        <v>0.844444444444444</v>
      </c>
      <c r="W154" s="6">
        <f t="shared" si="18"/>
        <v>5429.2094975731306</v>
      </c>
    </row>
    <row r="155" spans="1:23" x14ac:dyDescent="0.3">
      <c r="B155" t="s">
        <v>32</v>
      </c>
      <c r="C155" s="4">
        <v>339675.3</v>
      </c>
      <c r="D155" s="4">
        <v>11216.7</v>
      </c>
      <c r="E155" s="4">
        <v>218.1</v>
      </c>
      <c r="F155" s="4">
        <v>628.9</v>
      </c>
      <c r="G155" s="4">
        <v>351739</v>
      </c>
      <c r="H155" s="4"/>
      <c r="I155" s="4">
        <v>352173.3</v>
      </c>
      <c r="J155" s="5">
        <v>58.02</v>
      </c>
      <c r="K155" s="4">
        <v>1957</v>
      </c>
      <c r="L155" s="4">
        <v>1645.5</v>
      </c>
      <c r="N155" s="4">
        <f t="shared" si="23"/>
        <v>0</v>
      </c>
      <c r="O155" s="4">
        <f t="shared" si="24"/>
        <v>-434.29999999998836</v>
      </c>
      <c r="Q155" s="3"/>
      <c r="R155" s="3"/>
      <c r="S155" s="13">
        <f>Grafik!G45</f>
        <v>8590</v>
      </c>
      <c r="T155" s="3">
        <f>Preise!P61/Preise!P60-1</f>
        <v>0.52631578947368407</v>
      </c>
      <c r="U155" s="3">
        <f>(Löhne!Q21+Löhne!W21)/(Löhne!Q20+Löhne!W20)-1</f>
        <v>-0.26224010731052982</v>
      </c>
      <c r="V155" s="6">
        <f t="shared" si="20"/>
        <v>1.2888888888888881</v>
      </c>
      <c r="W155" s="6">
        <f t="shared" si="18"/>
        <v>8286.6881805063567</v>
      </c>
    </row>
    <row r="156" spans="1:23" x14ac:dyDescent="0.3">
      <c r="C156" s="4">
        <f>SUM(C143:C154)/12</f>
        <v>339675.34166666662</v>
      </c>
      <c r="D156" s="4">
        <f t="shared" ref="D156:L156" si="28">SUM(D143:D154)/12</f>
        <v>11633.333333333334</v>
      </c>
      <c r="E156" s="4">
        <f t="shared" si="28"/>
        <v>218.12499999999997</v>
      </c>
      <c r="F156" s="4">
        <f t="shared" si="28"/>
        <v>670.57499999999993</v>
      </c>
      <c r="G156" s="4">
        <f t="shared" si="28"/>
        <v>351739.01666666666</v>
      </c>
      <c r="H156" s="4"/>
      <c r="I156" s="4">
        <f t="shared" si="28"/>
        <v>352173.34166666662</v>
      </c>
      <c r="J156" s="5">
        <f t="shared" si="28"/>
        <v>58.02</v>
      </c>
      <c r="K156" s="4">
        <f t="shared" si="28"/>
        <v>1957.0416666666667</v>
      </c>
      <c r="L156" s="4">
        <f t="shared" si="28"/>
        <v>1645.5000000000002</v>
      </c>
      <c r="N156" s="4">
        <f t="shared" si="23"/>
        <v>458.35833333327901</v>
      </c>
      <c r="O156" s="4">
        <f t="shared" si="24"/>
        <v>-434.32499999995343</v>
      </c>
      <c r="Q156" s="3"/>
      <c r="R156" s="3"/>
      <c r="S156" s="13">
        <f>Grafik!G46</f>
        <v>8620.5</v>
      </c>
      <c r="T156" s="3">
        <f>Preise!P62/Preise!P61-1</f>
        <v>0.18965517241379315</v>
      </c>
      <c r="U156" s="3">
        <f>(Löhne!Q22+Löhne!W22)/(Löhne!Q21+Löhne!W21)-1</f>
        <v>0.39636363636363647</v>
      </c>
      <c r="V156" s="6">
        <f t="shared" si="20"/>
        <v>1.5333333333333323</v>
      </c>
      <c r="W156" s="6">
        <f t="shared" si="18"/>
        <v>9858.3014561196305</v>
      </c>
    </row>
    <row r="157" spans="1:23" x14ac:dyDescent="0.3">
      <c r="B157">
        <v>1923</v>
      </c>
      <c r="N157" s="4">
        <f t="shared" si="23"/>
        <v>0</v>
      </c>
      <c r="O157" s="4">
        <f t="shared" si="24"/>
        <v>0</v>
      </c>
      <c r="Q157" s="3"/>
      <c r="R157" s="3"/>
      <c r="S157" s="13">
        <f>Grafik!G47</f>
        <v>8651</v>
      </c>
      <c r="T157" s="3">
        <f>Preise!P63/Preise!P62-1</f>
        <v>0.20289855072463769</v>
      </c>
      <c r="U157" s="3">
        <f>(Löhne!Q23+Löhne!W23)/(Löhne!Q22+Löhne!W22)-1</f>
        <v>-9.2447916666666741E-2</v>
      </c>
      <c r="V157" s="6">
        <f t="shared" si="20"/>
        <v>1.8444444444444432</v>
      </c>
      <c r="W157" s="6">
        <f t="shared" si="18"/>
        <v>11858.536534172888</v>
      </c>
    </row>
    <row r="158" spans="1:23" x14ac:dyDescent="0.3">
      <c r="A158" s="7"/>
      <c r="B158" t="s">
        <v>20</v>
      </c>
      <c r="C158" s="4">
        <v>1984500</v>
      </c>
      <c r="D158" s="4">
        <v>13400</v>
      </c>
      <c r="E158" s="4">
        <v>210</v>
      </c>
      <c r="F158" s="4">
        <v>1490</v>
      </c>
      <c r="G158" s="4">
        <v>1999600</v>
      </c>
      <c r="H158" s="4"/>
      <c r="I158" s="4">
        <v>1999600</v>
      </c>
      <c r="J158" s="5">
        <v>329.4</v>
      </c>
      <c r="K158" s="4">
        <v>718</v>
      </c>
      <c r="L158" s="4">
        <v>171.3</v>
      </c>
      <c r="N158" s="4">
        <f t="shared" si="23"/>
        <v>0</v>
      </c>
      <c r="O158" s="4">
        <f t="shared" si="24"/>
        <v>0</v>
      </c>
      <c r="Q158" s="3">
        <f>Preise!C55/Preise!C51-1</f>
        <v>0.63528742007999317</v>
      </c>
      <c r="R158" s="3">
        <f>I158/I154-1</f>
        <v>0.54382073705782008</v>
      </c>
      <c r="S158" s="13">
        <f>Grafik!G48</f>
        <v>8681.5</v>
      </c>
      <c r="T158" s="3">
        <f>Preise!P65/Preise!P63-1</f>
        <v>-4.8192771084337283E-2</v>
      </c>
      <c r="U158" s="3">
        <f>(Löhne!Q24+Löhne!W24)/(Löhne!Q23+Löhne!W23)-1</f>
        <v>-0.16212338593974185</v>
      </c>
      <c r="V158" s="6">
        <f t="shared" si="20"/>
        <v>1.7555555555555544</v>
      </c>
      <c r="W158" s="6">
        <f t="shared" si="18"/>
        <v>11287.040797586244</v>
      </c>
    </row>
    <row r="159" spans="1:23" x14ac:dyDescent="0.3">
      <c r="A159" s="7"/>
      <c r="B159" t="s">
        <v>21</v>
      </c>
      <c r="C159" s="4">
        <v>3512800</v>
      </c>
      <c r="D159" s="4">
        <v>12630</v>
      </c>
      <c r="E159" s="4">
        <v>210</v>
      </c>
      <c r="F159" s="4">
        <v>10650</v>
      </c>
      <c r="G159" s="4">
        <v>3536300</v>
      </c>
      <c r="H159" s="4"/>
      <c r="I159" s="4">
        <v>3536300</v>
      </c>
      <c r="J159" s="5">
        <v>582.6</v>
      </c>
      <c r="K159" s="4">
        <v>633.20000000000005</v>
      </c>
      <c r="L159" s="4">
        <v>654</v>
      </c>
      <c r="N159" s="4">
        <f t="shared" si="23"/>
        <v>-10</v>
      </c>
      <c r="O159" s="4">
        <f t="shared" si="24"/>
        <v>0</v>
      </c>
      <c r="Q159" s="3">
        <f>Preise!C56/Preise!C55-1</f>
        <v>1.359252680157462</v>
      </c>
      <c r="R159" s="3">
        <f t="shared" ref="R159" si="29">I159/I158-1</f>
        <v>0.76850370074014807</v>
      </c>
      <c r="S159" s="13">
        <f>Grafik!G49</f>
        <v>8712</v>
      </c>
      <c r="T159" s="3">
        <f>Preise!P66/Preise!P65-1</f>
        <v>1.0632911392405062</v>
      </c>
      <c r="U159" s="3">
        <f>(Löhne!Q25+Löhne!W25)/(Löhne!Q24+Löhne!W24)-1</f>
        <v>2.1404109589041154E-2</v>
      </c>
      <c r="V159" s="6">
        <f t="shared" si="20"/>
        <v>3.6222222222222196</v>
      </c>
      <c r="W159" s="6">
        <f t="shared" si="18"/>
        <v>23288.451265905791</v>
      </c>
    </row>
    <row r="160" spans="1:23" x14ac:dyDescent="0.3">
      <c r="A160" s="7"/>
      <c r="B160" t="s">
        <v>22</v>
      </c>
      <c r="C160" s="4">
        <v>5517900</v>
      </c>
      <c r="D160" s="4">
        <v>12560</v>
      </c>
      <c r="E160" s="4">
        <v>210</v>
      </c>
      <c r="F160" s="4">
        <v>12250</v>
      </c>
      <c r="G160" s="4">
        <v>5542900</v>
      </c>
      <c r="H160" s="4"/>
      <c r="I160" s="4">
        <v>5542900</v>
      </c>
      <c r="J160" s="5">
        <v>913.2</v>
      </c>
      <c r="K160" s="4">
        <v>1133.9000000000001</v>
      </c>
      <c r="L160" s="4">
        <v>1109.4000000000001</v>
      </c>
      <c r="N160" s="4">
        <f t="shared" si="23"/>
        <v>20</v>
      </c>
      <c r="O160" s="4">
        <f t="shared" si="24"/>
        <v>0</v>
      </c>
      <c r="Q160" s="3">
        <f>Preise!C57/Preise!C56-1</f>
        <v>7.9833522512296584E-2</v>
      </c>
      <c r="R160" s="3">
        <f t="shared" ref="R160:R166" si="30">I160/I159-1</f>
        <v>0.56742923394508393</v>
      </c>
      <c r="S160" s="13">
        <f>Grafik!G50</f>
        <v>8742.5</v>
      </c>
      <c r="T160" s="3">
        <f>Preise!P67/Preise!P66-1</f>
        <v>-4.2944785276073483E-2</v>
      </c>
      <c r="U160" s="3">
        <f>(Löhne!Q26+Löhne!W26)/(Löhne!Q25+Löhne!W25)-1</f>
        <v>0.29840737636211245</v>
      </c>
      <c r="V160" s="6">
        <f t="shared" si="20"/>
        <v>3.4666666666666646</v>
      </c>
      <c r="W160" s="6">
        <f t="shared" si="18"/>
        <v>22288.333726879166</v>
      </c>
    </row>
    <row r="161" spans="1:30" x14ac:dyDescent="0.3">
      <c r="A161" s="7"/>
      <c r="B161" t="s">
        <v>23</v>
      </c>
      <c r="C161" s="4">
        <v>6546000</v>
      </c>
      <c r="D161" s="4">
        <v>12490</v>
      </c>
      <c r="E161" s="4">
        <v>210</v>
      </c>
      <c r="F161" s="4">
        <v>22530</v>
      </c>
      <c r="G161" s="4">
        <v>6581200</v>
      </c>
      <c r="H161" s="4">
        <v>23270</v>
      </c>
      <c r="I161" s="4">
        <v>6604500</v>
      </c>
      <c r="J161" s="5">
        <v>1088.0999999999999</v>
      </c>
      <c r="K161" s="4">
        <v>1267.3</v>
      </c>
      <c r="L161" s="4">
        <v>930.4</v>
      </c>
      <c r="N161" s="4">
        <f t="shared" si="23"/>
        <v>30</v>
      </c>
      <c r="O161" s="4">
        <f t="shared" si="24"/>
        <v>-30</v>
      </c>
      <c r="Q161" s="3">
        <f>Preise!C58/Preise!C57-1</f>
        <v>3.5038542396636396E-2</v>
      </c>
      <c r="R161" s="3">
        <f t="shared" si="30"/>
        <v>0.19152429233794588</v>
      </c>
      <c r="S161" s="3"/>
      <c r="V161" s="3"/>
      <c r="Z161" s="9"/>
      <c r="AA161" s="9"/>
      <c r="AB161" s="9"/>
    </row>
    <row r="162" spans="1:30" x14ac:dyDescent="0.3">
      <c r="A162" s="7"/>
      <c r="B162" t="s">
        <v>24</v>
      </c>
      <c r="C162" s="4">
        <v>8563700</v>
      </c>
      <c r="D162" s="4">
        <v>12380</v>
      </c>
      <c r="E162" s="4">
        <v>200</v>
      </c>
      <c r="F162" s="4">
        <v>33410</v>
      </c>
      <c r="G162" s="4">
        <v>8609700</v>
      </c>
      <c r="H162" s="4">
        <v>34090</v>
      </c>
      <c r="I162" s="4">
        <v>8643800</v>
      </c>
      <c r="J162" s="5">
        <v>1424</v>
      </c>
      <c r="K162" s="4">
        <v>1058</v>
      </c>
      <c r="L162" s="4">
        <v>522.1</v>
      </c>
      <c r="N162" s="4">
        <f t="shared" si="23"/>
        <v>-10</v>
      </c>
      <c r="O162" s="4">
        <f t="shared" si="24"/>
        <v>-10</v>
      </c>
      <c r="Q162" s="3">
        <f>Preise!C59/Preise!C58-1</f>
        <v>0.29180771834800279</v>
      </c>
      <c r="R162" s="3">
        <f t="shared" si="30"/>
        <v>0.30877432053902631</v>
      </c>
      <c r="S162" s="3"/>
      <c r="V162" s="3"/>
      <c r="Z162" s="9"/>
      <c r="AA162" s="9"/>
      <c r="AB162" s="9"/>
    </row>
    <row r="163" spans="1:30" x14ac:dyDescent="0.3">
      <c r="A163" s="7"/>
      <c r="B163" t="s">
        <v>25</v>
      </c>
      <c r="C163" s="4">
        <v>17291100</v>
      </c>
      <c r="D163" s="4">
        <v>12240</v>
      </c>
      <c r="E163" s="4">
        <v>200</v>
      </c>
      <c r="F163" s="4">
        <v>36950</v>
      </c>
      <c r="G163" s="4">
        <v>17340500</v>
      </c>
      <c r="H163" s="4">
        <v>52350</v>
      </c>
      <c r="I163" s="4">
        <v>17392800</v>
      </c>
      <c r="J163" s="5">
        <v>2865.4</v>
      </c>
      <c r="K163" s="4">
        <v>897.2</v>
      </c>
      <c r="L163" s="4">
        <v>472.6</v>
      </c>
      <c r="N163" s="4">
        <f t="shared" si="23"/>
        <v>-10</v>
      </c>
      <c r="O163" s="4">
        <f t="shared" si="24"/>
        <v>50</v>
      </c>
      <c r="Q163" s="3">
        <f>Preise!C60/Preise!C59-1</f>
        <v>1.0047169811320753</v>
      </c>
      <c r="R163" s="3">
        <f t="shared" si="30"/>
        <v>1.0121705731275594</v>
      </c>
      <c r="S163" s="3"/>
      <c r="U163" s="3"/>
      <c r="V163" s="3"/>
      <c r="Z163" s="9"/>
      <c r="AA163" s="9"/>
      <c r="AB163" s="9"/>
    </row>
    <row r="164" spans="1:30" x14ac:dyDescent="0.3">
      <c r="A164" s="7"/>
      <c r="B164" t="s">
        <v>26</v>
      </c>
      <c r="C164" s="4">
        <v>43594700</v>
      </c>
      <c r="D164" s="4">
        <v>11890</v>
      </c>
      <c r="E164" s="4">
        <v>200</v>
      </c>
      <c r="F164" s="4">
        <v>206660</v>
      </c>
      <c r="G164" s="4">
        <v>43813500</v>
      </c>
      <c r="H164" s="4">
        <v>79170</v>
      </c>
      <c r="I164" s="4">
        <v>43892700</v>
      </c>
      <c r="J164" s="5">
        <v>7231.1</v>
      </c>
      <c r="K164" s="4">
        <v>586.9</v>
      </c>
      <c r="L164" s="4">
        <v>167.5</v>
      </c>
      <c r="N164" s="4">
        <f t="shared" si="23"/>
        <v>-50</v>
      </c>
      <c r="O164" s="4">
        <f t="shared" si="24"/>
        <v>-30</v>
      </c>
      <c r="Q164" s="3">
        <f>Preise!C61/Preise!C60-1</f>
        <v>3.9216993464052283</v>
      </c>
      <c r="R164" s="3">
        <f t="shared" si="30"/>
        <v>1.5236132192631433</v>
      </c>
      <c r="S164" s="3"/>
      <c r="U164" s="3"/>
      <c r="V164" s="3"/>
    </row>
    <row r="165" spans="1:30" x14ac:dyDescent="0.3">
      <c r="A165" s="7"/>
      <c r="B165" t="s">
        <v>27</v>
      </c>
      <c r="C165" s="4">
        <v>663200100</v>
      </c>
      <c r="D165" s="4">
        <v>11020</v>
      </c>
      <c r="E165" s="4">
        <v>200</v>
      </c>
      <c r="F165" s="4">
        <v>5491320</v>
      </c>
      <c r="G165" s="4">
        <v>668702600</v>
      </c>
      <c r="H165" s="4">
        <v>95190</v>
      </c>
      <c r="I165" s="4">
        <v>668797800</v>
      </c>
      <c r="J165" s="4">
        <v>110180.9</v>
      </c>
      <c r="K165" s="4">
        <v>708.4</v>
      </c>
      <c r="L165" s="4">
        <v>272.60000000000002</v>
      </c>
      <c r="N165" s="4">
        <f t="shared" si="23"/>
        <v>40</v>
      </c>
      <c r="O165" s="4">
        <f t="shared" si="24"/>
        <v>-10</v>
      </c>
      <c r="Q165" s="3">
        <f>Preise!C62/Preise!C61-1</f>
        <v>14.565190831584818</v>
      </c>
      <c r="R165" s="3">
        <f t="shared" si="30"/>
        <v>14.237107765072551</v>
      </c>
      <c r="S165" s="3"/>
    </row>
    <row r="166" spans="1:30" x14ac:dyDescent="0.3">
      <c r="A166" s="7"/>
      <c r="B166" t="s">
        <v>28</v>
      </c>
      <c r="C166" s="4">
        <v>28228815500</v>
      </c>
      <c r="D166" s="4"/>
      <c r="E166" s="4"/>
      <c r="F166" s="4">
        <v>15590350</v>
      </c>
      <c r="G166" s="4">
        <v>28244405800</v>
      </c>
      <c r="H166" s="4"/>
      <c r="I166" s="4">
        <v>28244405800</v>
      </c>
      <c r="J166" s="4">
        <v>4653114.5999999996</v>
      </c>
      <c r="K166" s="4">
        <v>1179.4000000000001</v>
      </c>
      <c r="L166" s="4">
        <v>741.1</v>
      </c>
      <c r="N166" s="4">
        <f t="shared" si="23"/>
        <v>50</v>
      </c>
      <c r="O166" s="4">
        <f t="shared" si="24"/>
        <v>0</v>
      </c>
      <c r="Q166" s="3">
        <f>Preise!C63/Preise!C62-1</f>
        <v>24.595304114871723</v>
      </c>
      <c r="R166" s="3">
        <f t="shared" si="30"/>
        <v>41.231606922151954</v>
      </c>
      <c r="S166" s="3"/>
      <c r="Y166" s="11"/>
      <c r="Z166" s="12"/>
      <c r="AA166" s="6"/>
      <c r="AB166" s="6"/>
      <c r="AC166" s="1"/>
      <c r="AD166" s="1"/>
    </row>
    <row r="167" spans="1:30" x14ac:dyDescent="0.3">
      <c r="A167" s="7"/>
      <c r="C167" s="4"/>
      <c r="D167" s="4"/>
      <c r="E167" s="4"/>
      <c r="F167" s="4"/>
      <c r="G167" s="4"/>
      <c r="H167" s="4"/>
      <c r="I167" s="4"/>
      <c r="J167" s="4" t="s">
        <v>58</v>
      </c>
      <c r="K167" s="4"/>
      <c r="L167" s="4"/>
      <c r="N167" s="4"/>
      <c r="O167" s="4"/>
      <c r="Y167" s="11"/>
      <c r="Z167" s="12"/>
      <c r="AA167" s="6"/>
      <c r="AB167" s="6"/>
      <c r="AC167" s="1"/>
      <c r="AD167" s="1"/>
    </row>
    <row r="168" spans="1:30" x14ac:dyDescent="0.3">
      <c r="A168" s="7"/>
      <c r="B168" t="s">
        <v>34</v>
      </c>
      <c r="C168" s="2">
        <v>2496822900000</v>
      </c>
      <c r="D168" s="4"/>
      <c r="E168" s="4"/>
      <c r="F168" s="2">
        <v>8132810000</v>
      </c>
      <c r="G168" s="2">
        <v>2504955700000</v>
      </c>
      <c r="H168" s="4"/>
      <c r="I168" s="2">
        <v>2504955700000</v>
      </c>
      <c r="J168" s="4">
        <v>412.7</v>
      </c>
      <c r="K168" s="4">
        <v>353.1</v>
      </c>
      <c r="L168" s="4">
        <v>145</v>
      </c>
      <c r="N168" s="4">
        <f t="shared" si="23"/>
        <v>10000</v>
      </c>
      <c r="O168" s="4">
        <f t="shared" si="24"/>
        <v>0</v>
      </c>
      <c r="Q168" s="3">
        <f>Preise!C65/Preise!C63*1000000-1</f>
        <v>242.79999999999998</v>
      </c>
      <c r="R168" s="3">
        <f>I168/I166-1</f>
        <v>87.688560762712171</v>
      </c>
      <c r="S168" s="3"/>
      <c r="Y168" s="11"/>
      <c r="Z168" s="12"/>
      <c r="AA168" s="6"/>
      <c r="AB168" s="6"/>
      <c r="AC168" s="1"/>
      <c r="AD168" s="1"/>
    </row>
    <row r="169" spans="1:30" x14ac:dyDescent="0.3">
      <c r="A169" s="7"/>
      <c r="B169" t="s">
        <v>30</v>
      </c>
      <c r="C169" s="2">
        <v>400267640300000</v>
      </c>
      <c r="D169" s="4"/>
      <c r="E169" s="4"/>
      <c r="F169" s="2">
        <v>70686050000</v>
      </c>
      <c r="G169" s="2">
        <v>400338326400000</v>
      </c>
      <c r="H169" s="4"/>
      <c r="I169" s="2">
        <v>400338326400000</v>
      </c>
      <c r="J169" s="4">
        <v>65953.600000000006</v>
      </c>
      <c r="K169" s="4">
        <v>551.70000000000005</v>
      </c>
      <c r="L169" s="4">
        <v>400.3</v>
      </c>
      <c r="N169" s="4">
        <f t="shared" si="23"/>
        <v>-50000</v>
      </c>
      <c r="O169" s="4">
        <f t="shared" si="24"/>
        <v>0</v>
      </c>
      <c r="Q169" s="3">
        <f>Preise!C66/Preise!C65-1</f>
        <v>178.65545529122232</v>
      </c>
      <c r="R169" s="3">
        <f t="shared" ref="R169:R170" si="31">I169/I168-1</f>
        <v>158.81852549328516</v>
      </c>
      <c r="S169" s="3"/>
      <c r="Y169" s="11"/>
      <c r="Z169" s="12"/>
      <c r="AA169" s="6"/>
      <c r="AB169" s="6"/>
      <c r="AC169" s="1"/>
      <c r="AD169" s="1"/>
    </row>
    <row r="170" spans="1:30" x14ac:dyDescent="0.3">
      <c r="A170" s="7"/>
      <c r="B170" t="s">
        <v>31</v>
      </c>
      <c r="C170" s="2">
        <v>496507424800000</v>
      </c>
      <c r="D170" s="4"/>
      <c r="E170" s="4"/>
      <c r="F170" s="2">
        <v>77921080000</v>
      </c>
      <c r="G170" s="2">
        <v>496585345900000</v>
      </c>
      <c r="H170" s="4"/>
      <c r="I170" s="2">
        <v>496585345900000</v>
      </c>
      <c r="J170" s="4">
        <v>81809.8</v>
      </c>
      <c r="K170" s="4">
        <v>393.6</v>
      </c>
      <c r="L170" s="4">
        <v>496.6</v>
      </c>
      <c r="N170" s="4">
        <f t="shared" si="23"/>
        <v>-20000</v>
      </c>
      <c r="O170" s="4">
        <f t="shared" si="24"/>
        <v>0</v>
      </c>
      <c r="Q170" s="3">
        <f>Preise!C67/Preise!C66-1</f>
        <v>0.89802130898021315</v>
      </c>
      <c r="R170" s="3">
        <f t="shared" si="31"/>
        <v>0.24041420257083845</v>
      </c>
      <c r="S170" s="3"/>
      <c r="Y170" s="11"/>
      <c r="Z170" s="12"/>
      <c r="AA170" s="6"/>
      <c r="AB170" s="6"/>
      <c r="AC170" s="1"/>
      <c r="AD170" s="1"/>
    </row>
    <row r="171" spans="1:30" x14ac:dyDescent="0.3">
      <c r="B171" t="s">
        <v>32</v>
      </c>
      <c r="C171" s="2">
        <v>74941738900000</v>
      </c>
      <c r="D171" s="4"/>
      <c r="E171" s="4"/>
      <c r="F171" s="2">
        <v>13063450000</v>
      </c>
      <c r="G171" s="2">
        <v>74954802400000</v>
      </c>
      <c r="H171" s="4"/>
      <c r="I171" s="2">
        <v>74954802400000</v>
      </c>
      <c r="J171" s="4">
        <v>12348.4</v>
      </c>
      <c r="K171" s="4">
        <v>790.1</v>
      </c>
      <c r="L171" s="4">
        <v>506.9</v>
      </c>
      <c r="N171" s="4">
        <f t="shared" si="23"/>
        <v>-50000</v>
      </c>
      <c r="O171" s="4">
        <f t="shared" si="24"/>
        <v>0</v>
      </c>
      <c r="Q171" s="3"/>
      <c r="R171" s="3"/>
      <c r="S171" s="3"/>
      <c r="Y171" s="11"/>
      <c r="Z171" s="12"/>
      <c r="AA171" s="6"/>
      <c r="AB171" s="6"/>
      <c r="AC171" s="1"/>
      <c r="AD171" s="1"/>
    </row>
    <row r="172" spans="1:30" x14ac:dyDescent="0.3">
      <c r="C172" s="2">
        <f>SUM(C158:C170)/12</f>
        <v>74941738918858.328</v>
      </c>
      <c r="D172" s="4"/>
      <c r="E172" s="4"/>
      <c r="F172" s="2">
        <f t="shared" ref="F172:L172" si="32">SUM(F158:F170)/12</f>
        <v>13063445467.5</v>
      </c>
      <c r="G172" s="2">
        <f t="shared" si="32"/>
        <v>74954802377675</v>
      </c>
      <c r="H172" s="4"/>
      <c r="I172" s="2">
        <f t="shared" si="32"/>
        <v>74954802401350</v>
      </c>
      <c r="J172" s="4">
        <f t="shared" si="32"/>
        <v>410492.11666666664</v>
      </c>
      <c r="K172" s="4">
        <f t="shared" si="32"/>
        <v>790.05833333333339</v>
      </c>
      <c r="L172" s="4">
        <f t="shared" si="32"/>
        <v>506.90833333333336</v>
      </c>
      <c r="N172" s="4">
        <f t="shared" si="23"/>
        <v>-13349.171875</v>
      </c>
      <c r="O172" s="4">
        <f t="shared" si="24"/>
        <v>-23675</v>
      </c>
      <c r="Q172" s="3"/>
      <c r="R172" s="3"/>
      <c r="S172" s="3"/>
      <c r="Y172" s="11"/>
      <c r="Z172" s="12"/>
      <c r="AA172" s="6"/>
      <c r="AB172" s="6"/>
      <c r="AC172" s="1"/>
      <c r="AD172" s="1"/>
    </row>
    <row r="173" spans="1:30" x14ac:dyDescent="0.3">
      <c r="Y173" s="11"/>
      <c r="Z173" s="12"/>
      <c r="AA173" s="6"/>
      <c r="AB173" s="6"/>
      <c r="AC173" s="1"/>
      <c r="AD173" s="1"/>
    </row>
    <row r="174" spans="1:30" x14ac:dyDescent="0.3">
      <c r="Y174" s="11"/>
      <c r="Z174" s="12"/>
      <c r="AA174" s="9"/>
      <c r="AB174" s="9"/>
    </row>
    <row r="175" spans="1:30" x14ac:dyDescent="0.3">
      <c r="Z175" s="9"/>
    </row>
    <row r="176" spans="1:30" x14ac:dyDescent="0.3">
      <c r="Y176" s="11"/>
      <c r="AB176" s="6"/>
      <c r="AC176" s="1"/>
      <c r="AD176" s="1"/>
    </row>
    <row r="177" spans="16:30" x14ac:dyDescent="0.3">
      <c r="Y177" s="11"/>
      <c r="AB177" s="6"/>
      <c r="AC177" s="1"/>
      <c r="AD177" s="1"/>
    </row>
    <row r="178" spans="16:30" x14ac:dyDescent="0.3">
      <c r="T178" s="9"/>
      <c r="U178" s="3"/>
      <c r="V178" s="3"/>
      <c r="Y178" s="11"/>
      <c r="AB178" s="6"/>
      <c r="AC178" s="1"/>
      <c r="AD178" s="1"/>
    </row>
    <row r="179" spans="16:30" x14ac:dyDescent="0.3">
      <c r="T179" s="9"/>
      <c r="U179" s="3"/>
      <c r="V179" s="3"/>
      <c r="Y179" s="11"/>
      <c r="AB179" s="6"/>
      <c r="AC179" s="1"/>
      <c r="AD179" s="1"/>
    </row>
    <row r="180" spans="16:30" x14ac:dyDescent="0.3">
      <c r="T180" s="9"/>
      <c r="U180" s="3"/>
      <c r="V180" s="3"/>
      <c r="Y180" s="11"/>
      <c r="AB180" s="6"/>
      <c r="AC180" s="1"/>
      <c r="AD180" s="1"/>
    </row>
    <row r="181" spans="16:30" x14ac:dyDescent="0.3">
      <c r="T181" s="9"/>
      <c r="U181" s="3"/>
      <c r="V181" s="3"/>
      <c r="Y181" s="11"/>
      <c r="AB181" s="6"/>
      <c r="AC181" s="1"/>
      <c r="AD181" s="1"/>
    </row>
    <row r="182" spans="16:30" x14ac:dyDescent="0.3">
      <c r="Q182" s="6" t="str">
        <f>+Grafik!H4</f>
        <v>Umlaufg.</v>
      </c>
      <c r="S182" s="6" t="str">
        <f>Q182</f>
        <v>Umlaufg.</v>
      </c>
      <c r="T182" s="9"/>
      <c r="U182" s="3" t="str">
        <f>S182</f>
        <v>Umlaufg.</v>
      </c>
      <c r="V182" s="3"/>
      <c r="Y182" s="11"/>
      <c r="AB182" s="6"/>
      <c r="AC182" s="1"/>
      <c r="AD182" s="1"/>
    </row>
    <row r="183" spans="16:30" x14ac:dyDescent="0.3">
      <c r="P183" s="9">
        <f>Grafik!G5</f>
        <v>7370</v>
      </c>
      <c r="Q183" s="6">
        <f>+Grafik!H5</f>
        <v>1.3748802762515306</v>
      </c>
      <c r="R183" s="9">
        <f>Grafik!G20</f>
        <v>7827.5</v>
      </c>
      <c r="S183" s="6">
        <f>+Grafik!H20</f>
        <v>1.728180587375022</v>
      </c>
      <c r="T183" s="9">
        <f>Grafik!G35</f>
        <v>8285</v>
      </c>
      <c r="U183" s="6">
        <f>+Grafik!H35</f>
        <v>2.8610230090575195</v>
      </c>
      <c r="Y183" s="11"/>
      <c r="AB183" s="6"/>
      <c r="AC183" s="1"/>
      <c r="AD183" s="1"/>
    </row>
    <row r="184" spans="16:30" x14ac:dyDescent="0.3">
      <c r="P184" s="9">
        <f>Grafik!G6</f>
        <v>7400.5</v>
      </c>
      <c r="Q184" s="6">
        <f>+Grafik!H6</f>
        <v>2.194109750293245</v>
      </c>
      <c r="R184" s="9">
        <f>Grafik!G21</f>
        <v>7858</v>
      </c>
      <c r="S184" s="6">
        <f>+Grafik!H21</f>
        <v>1.7722367391340481</v>
      </c>
      <c r="T184" s="9">
        <f>Grafik!G36</f>
        <v>8315.5</v>
      </c>
      <c r="U184" s="6">
        <f>+Grafik!H36</f>
        <v>2.4717262267588622</v>
      </c>
      <c r="Y184" s="11"/>
      <c r="AB184" s="6"/>
      <c r="AC184" s="1"/>
      <c r="AD184" s="1"/>
    </row>
    <row r="185" spans="16:30" x14ac:dyDescent="0.3">
      <c r="P185" s="9">
        <f>Grafik!G7</f>
        <v>7431</v>
      </c>
      <c r="Q185" s="6">
        <f>+Grafik!H7</f>
        <v>3.0609906757055056</v>
      </c>
      <c r="R185" s="9">
        <f>Grafik!G22</f>
        <v>7888.5</v>
      </c>
      <c r="S185" s="6">
        <f>+Grafik!H22</f>
        <v>1.800887747530483</v>
      </c>
      <c r="T185" s="9">
        <f>Grafik!G37</f>
        <v>8346</v>
      </c>
      <c r="U185" s="6">
        <f>+Grafik!H37</f>
        <v>2.8161497533930775</v>
      </c>
      <c r="Y185" s="11"/>
      <c r="AB185" s="6"/>
      <c r="AC185" s="1"/>
      <c r="AD185" s="1"/>
    </row>
    <row r="186" spans="16:30" x14ac:dyDescent="0.3">
      <c r="P186" s="9">
        <f>Grafik!G8</f>
        <v>7461.5</v>
      </c>
      <c r="Q186" s="6">
        <f>+Grafik!H8</f>
        <v>3.3071254268271226</v>
      </c>
      <c r="R186" s="9">
        <f>Grafik!G23</f>
        <v>7919</v>
      </c>
      <c r="S186" s="6">
        <f>+Grafik!H23</f>
        <v>1.4267062632209206</v>
      </c>
      <c r="T186" s="9">
        <f>Grafik!G38</f>
        <v>8376.5</v>
      </c>
      <c r="U186" s="6">
        <f>+Grafik!H38</f>
        <v>3.7028100679710994</v>
      </c>
      <c r="Y186" s="11"/>
      <c r="AB186" s="6"/>
      <c r="AC186" s="1"/>
      <c r="AD186" s="1"/>
    </row>
    <row r="187" spans="16:30" x14ac:dyDescent="0.3">
      <c r="P187" s="9">
        <f>Grafik!G9</f>
        <v>7492</v>
      </c>
      <c r="Q187" s="6">
        <f>+Grafik!H9</f>
        <v>3.0944741071466364</v>
      </c>
      <c r="R187" s="9">
        <f>Grafik!G24</f>
        <v>7949.5</v>
      </c>
      <c r="S187" s="6">
        <f>+Grafik!H24</f>
        <v>1.1410263976029509</v>
      </c>
      <c r="T187" s="9">
        <f>Grafik!G39</f>
        <v>8407</v>
      </c>
      <c r="U187" s="6">
        <f>+Grafik!H39</f>
        <v>2.7215198014704591</v>
      </c>
      <c r="Y187" s="11"/>
      <c r="AB187" s="6"/>
      <c r="AC187" s="1"/>
      <c r="AD187" s="1"/>
    </row>
    <row r="188" spans="16:30" x14ac:dyDescent="0.3">
      <c r="P188" s="9">
        <f>Grafik!G10</f>
        <v>7522.5</v>
      </c>
      <c r="Q188" s="6">
        <f>+Grafik!H10</f>
        <v>2.2810884301810264</v>
      </c>
      <c r="R188" s="9">
        <f>Grafik!G25</f>
        <v>7980</v>
      </c>
      <c r="S188" s="6">
        <f>+Grafik!H25</f>
        <v>0.83558431785764131</v>
      </c>
      <c r="T188" s="9">
        <f>Grafik!G40</f>
        <v>8437.5</v>
      </c>
      <c r="U188" s="6">
        <f>+Grafik!H40</f>
        <v>5.5527025459888995</v>
      </c>
      <c r="Y188" s="11"/>
      <c r="AB188" s="6"/>
      <c r="AC188" s="1"/>
      <c r="AD188" s="1"/>
    </row>
    <row r="189" spans="16:30" x14ac:dyDescent="0.3">
      <c r="P189" s="9">
        <f>Grafik!G11</f>
        <v>7553</v>
      </c>
      <c r="Q189" s="6">
        <f>+Grafik!H11</f>
        <v>1.7593771390424049</v>
      </c>
      <c r="R189" s="9">
        <f>Grafik!G26</f>
        <v>8010.5</v>
      </c>
      <c r="S189" s="6">
        <f>+Grafik!H26</f>
        <v>1.2097065967818896</v>
      </c>
      <c r="T189" s="9">
        <f>Grafik!G41</f>
        <v>8468</v>
      </c>
      <c r="U189" s="6">
        <f>+Grafik!H41</f>
        <v>5.3702287950321521</v>
      </c>
      <c r="Y189" s="11"/>
      <c r="AB189" s="6"/>
      <c r="AC189" s="1"/>
      <c r="AD189" s="1"/>
    </row>
    <row r="190" spans="16:30" x14ac:dyDescent="0.3">
      <c r="P190" s="9">
        <f>Grafik!G12</f>
        <v>7583.5</v>
      </c>
      <c r="Q190" s="6">
        <f>+Grafik!H12</f>
        <v>1.6413294806361869</v>
      </c>
      <c r="R190" s="9">
        <f>Grafik!G27</f>
        <v>8041</v>
      </c>
      <c r="S190" s="6">
        <f>+Grafik!H27</f>
        <v>1.3124212223682377</v>
      </c>
      <c r="T190" s="9">
        <f>Grafik!G42</f>
        <v>8498.5</v>
      </c>
      <c r="U190" s="6">
        <f>+Grafik!H42</f>
        <v>4.1537170255886817</v>
      </c>
      <c r="Y190" s="11"/>
      <c r="AB190" s="6"/>
      <c r="AC190" s="1"/>
      <c r="AD190" s="1"/>
    </row>
    <row r="191" spans="16:30" x14ac:dyDescent="0.3">
      <c r="P191" s="9">
        <f>Grafik!G13</f>
        <v>7614</v>
      </c>
      <c r="Q191" s="6">
        <f>+Grafik!H13</f>
        <v>1.5678569363263912</v>
      </c>
      <c r="R191" s="9">
        <f>Grafik!G28</f>
        <v>8071.5</v>
      </c>
      <c r="S191" s="6">
        <f>+Grafik!H28</f>
        <v>1.6814665111021276</v>
      </c>
      <c r="T191" s="9">
        <f>Grafik!G43</f>
        <v>8529</v>
      </c>
      <c r="U191" s="6">
        <f>+Grafik!H43</f>
        <v>2.7122212575785376</v>
      </c>
      <c r="Y191" s="11"/>
      <c r="AB191" s="6"/>
      <c r="AC191" s="1"/>
      <c r="AD191" s="1"/>
    </row>
    <row r="192" spans="16:30" x14ac:dyDescent="0.3">
      <c r="P192" s="9">
        <f>Grafik!G14</f>
        <v>7644.5</v>
      </c>
      <c r="Q192" s="6">
        <f>+Grafik!H14</f>
        <v>1.7025487847751575</v>
      </c>
      <c r="R192" s="9">
        <f>Grafik!G29</f>
        <v>8102</v>
      </c>
      <c r="S192" s="6">
        <f>+Grafik!H29</f>
        <v>1.6203398076686697</v>
      </c>
      <c r="T192" s="9">
        <f>Grafik!G44</f>
        <v>8559.5</v>
      </c>
      <c r="U192" s="6">
        <f>+Grafik!H44</f>
        <v>2.3879681624830069</v>
      </c>
      <c r="Y192" s="11"/>
      <c r="AB192" s="6"/>
      <c r="AC192" s="1"/>
      <c r="AD192" s="1"/>
    </row>
    <row r="193" spans="1:42" x14ac:dyDescent="0.3">
      <c r="P193" s="9">
        <f>Grafik!G15</f>
        <v>7675</v>
      </c>
      <c r="Q193" s="6">
        <f>+Grafik!H15</f>
        <v>2.0531034347531953</v>
      </c>
      <c r="R193" s="9">
        <f>Grafik!G30</f>
        <v>8132.5</v>
      </c>
      <c r="S193" s="6">
        <f>+Grafik!H30</f>
        <v>2.0841188131640811</v>
      </c>
      <c r="T193" s="9">
        <f>Grafik!G45</f>
        <v>8590</v>
      </c>
      <c r="U193" s="6">
        <f>+Grafik!H45</f>
        <v>7.1082912804235061</v>
      </c>
      <c r="Y193" s="11"/>
      <c r="AB193" s="6"/>
      <c r="AC193" s="1"/>
      <c r="AD193" s="1"/>
    </row>
    <row r="194" spans="1:42" x14ac:dyDescent="0.3">
      <c r="P194" s="9">
        <f>Grafik!G16</f>
        <v>7705.5</v>
      </c>
      <c r="Q194" s="6">
        <f>+Grafik!H16</f>
        <v>2.0281099130760039</v>
      </c>
      <c r="R194" s="9">
        <f>Grafik!G31</f>
        <v>8163</v>
      </c>
      <c r="S194" s="6">
        <f>+Grafik!H31</f>
        <v>2.3733551270716489</v>
      </c>
      <c r="T194" s="9">
        <f>Grafik!G46</f>
        <v>8620.5</v>
      </c>
      <c r="U194" s="6">
        <f>+Grafik!H46</f>
        <v>8.6384977295852785</v>
      </c>
      <c r="Y194" s="11"/>
      <c r="AB194" s="6"/>
      <c r="AC194" s="1"/>
      <c r="AD194" s="1"/>
    </row>
    <row r="195" spans="1:42" x14ac:dyDescent="0.3">
      <c r="P195" s="9">
        <f>Grafik!G17</f>
        <v>7736</v>
      </c>
      <c r="Q195" s="6">
        <f>+Grafik!H17</f>
        <v>1.9410850042225511</v>
      </c>
      <c r="R195" s="9">
        <f>Grafik!G32</f>
        <v>8193.5</v>
      </c>
      <c r="S195" s="6">
        <f>+Grafik!H32</f>
        <v>2.3271664024219381</v>
      </c>
      <c r="T195" s="9">
        <f>Grafik!G47</f>
        <v>8651</v>
      </c>
      <c r="U195" s="6">
        <f>+Grafik!H47</f>
        <v>6.2978151947028502</v>
      </c>
      <c r="Y195" s="11"/>
      <c r="AB195" s="6"/>
      <c r="AC195" s="1"/>
      <c r="AD195" s="1"/>
    </row>
    <row r="196" spans="1:42" x14ac:dyDescent="0.3">
      <c r="P196" s="9">
        <f>Grafik!G18</f>
        <v>7766.5</v>
      </c>
      <c r="Q196" s="6">
        <f>+Grafik!H18</f>
        <v>1.8437372151359679</v>
      </c>
      <c r="R196" s="9">
        <f>Grafik!G33</f>
        <v>8224</v>
      </c>
      <c r="S196" s="6">
        <f>+Grafik!H33</f>
        <v>2.2363112598954609</v>
      </c>
      <c r="T196" s="9">
        <f>Grafik!G48</f>
        <v>8681.5</v>
      </c>
      <c r="U196" s="6">
        <f>+Grafik!H48</f>
        <v>16.47801923074843</v>
      </c>
      <c r="Y196" s="11"/>
      <c r="AB196" s="6"/>
      <c r="AC196" s="1"/>
      <c r="AD196" s="1"/>
    </row>
    <row r="197" spans="1:42" x14ac:dyDescent="0.3">
      <c r="P197" s="9">
        <f>Grafik!G19</f>
        <v>7797</v>
      </c>
      <c r="Q197" s="6">
        <f>+Grafik!H19</f>
        <v>1.8403070146070055</v>
      </c>
      <c r="R197" s="9">
        <f>Grafik!G34</f>
        <v>8254.5</v>
      </c>
      <c r="S197" s="6">
        <f>+Grafik!H34</f>
        <v>1.6233799438896255</v>
      </c>
      <c r="T197" s="9">
        <f>Grafik!G49</f>
        <v>8712</v>
      </c>
      <c r="U197" s="6">
        <f>+Grafik!H49</f>
        <v>38.218955000607465</v>
      </c>
      <c r="Y197" s="11"/>
      <c r="AB197" s="6"/>
      <c r="AC197" s="1"/>
      <c r="AD197" s="1"/>
    </row>
    <row r="198" spans="1:42" x14ac:dyDescent="0.3">
      <c r="Y198" s="11"/>
      <c r="AB198" s="6"/>
      <c r="AC198" s="1"/>
      <c r="AD198" s="1"/>
    </row>
    <row r="199" spans="1:42" x14ac:dyDescent="0.3">
      <c r="Y199" s="11"/>
      <c r="AB199" s="6"/>
      <c r="AC199" s="1"/>
      <c r="AD199" s="1"/>
    </row>
    <row r="200" spans="1:42" x14ac:dyDescent="0.3">
      <c r="Y200" s="11"/>
      <c r="AA200" s="6"/>
      <c r="AB200" s="6"/>
      <c r="AC200" s="1"/>
      <c r="AD200" s="1"/>
    </row>
    <row r="201" spans="1:42" x14ac:dyDescent="0.3">
      <c r="Y201" s="11"/>
      <c r="AA201" s="6"/>
      <c r="AB201" s="6"/>
      <c r="AC201" s="1"/>
      <c r="AD201" s="1"/>
    </row>
    <row r="202" spans="1:42" x14ac:dyDescent="0.3">
      <c r="Y202" s="11"/>
      <c r="AA202" s="6"/>
      <c r="AB202" s="6"/>
      <c r="AC202" s="1"/>
      <c r="AD202" s="1"/>
    </row>
    <row r="203" spans="1:42" x14ac:dyDescent="0.3">
      <c r="Y203" s="11"/>
      <c r="AA203" s="6"/>
      <c r="AB203" s="6"/>
      <c r="AC203" s="1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x14ac:dyDescent="0.3">
      <c r="Y204" s="11"/>
      <c r="AA204" s="6"/>
      <c r="AB204" s="6"/>
      <c r="AC204" s="1"/>
      <c r="AD204" s="8"/>
      <c r="AE204" s="8"/>
      <c r="AF204" s="8"/>
      <c r="AG204" s="8"/>
      <c r="AH204" s="8"/>
      <c r="AI204" s="8"/>
      <c r="AK204" s="8"/>
      <c r="AL204" s="8"/>
      <c r="AM204" s="8"/>
      <c r="AN204" s="8"/>
      <c r="AO204" s="8"/>
      <c r="AP204" s="8"/>
    </row>
    <row r="205" spans="1:42" x14ac:dyDescent="0.3">
      <c r="Y205" s="11"/>
      <c r="AA205" s="6"/>
      <c r="AB205" s="6"/>
      <c r="AC205" s="1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x14ac:dyDescent="0.3">
      <c r="Y206" s="11"/>
      <c r="AA206" s="6"/>
      <c r="AB206" s="6"/>
      <c r="AC206" s="1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x14ac:dyDescent="0.3">
      <c r="Y207" s="11"/>
      <c r="AA207" s="6"/>
      <c r="AB207" s="6"/>
      <c r="AC207" s="1"/>
      <c r="AD207" s="8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x14ac:dyDescent="0.3">
      <c r="A208" s="2"/>
      <c r="Y208" s="11"/>
      <c r="AA208" s="6"/>
      <c r="AB208" s="6"/>
      <c r="AC208" s="1"/>
      <c r="AD208" s="8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25:42" x14ac:dyDescent="0.3">
      <c r="Y209" s="11"/>
      <c r="AA209" s="2"/>
      <c r="AB209" s="2"/>
      <c r="AC209" s="1"/>
      <c r="AD209" s="8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25:42" x14ac:dyDescent="0.3">
      <c r="Y210" s="11"/>
      <c r="AA210" s="2"/>
      <c r="AB210" s="2"/>
      <c r="AC210" s="1"/>
      <c r="AD210" s="8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25:42" x14ac:dyDescent="0.3">
      <c r="Y211" s="11"/>
      <c r="AA211" s="2"/>
      <c r="AB211" s="2"/>
      <c r="AC211" s="1"/>
      <c r="AD211" s="8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25:42" x14ac:dyDescent="0.3">
      <c r="AD212" s="8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25:42" x14ac:dyDescent="0.3">
      <c r="AD213" s="8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25:42" x14ac:dyDescent="0.3">
      <c r="AD214" s="8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25:42" x14ac:dyDescent="0.3">
      <c r="AD215" s="8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25:42" x14ac:dyDescent="0.3">
      <c r="AD216" s="8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25:42" x14ac:dyDescent="0.3">
      <c r="AD217" s="8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25:42" x14ac:dyDescent="0.3">
      <c r="AD218" s="8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25:42" x14ac:dyDescent="0.3">
      <c r="AD219" s="8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25:42" x14ac:dyDescent="0.3">
      <c r="AD220" s="8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25:42" x14ac:dyDescent="0.3">
      <c r="AD221" s="8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25:42" x14ac:dyDescent="0.3">
      <c r="AD222" s="8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25:42" x14ac:dyDescent="0.3">
      <c r="AD223" s="8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25:42" x14ac:dyDescent="0.3">
      <c r="AD224" s="8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6:42" x14ac:dyDescent="0.3">
      <c r="AD225" s="8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6:42" x14ac:dyDescent="0.3">
      <c r="AD226" s="8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6:42" x14ac:dyDescent="0.3">
      <c r="P227" s="9"/>
      <c r="Q227" s="6"/>
      <c r="AD227" s="8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6:42" x14ac:dyDescent="0.3">
      <c r="P228" s="9"/>
      <c r="Q228" s="6"/>
    </row>
    <row r="229" spans="16:42" x14ac:dyDescent="0.3">
      <c r="P229" s="9"/>
      <c r="Q229" s="6"/>
    </row>
    <row r="230" spans="16:42" x14ac:dyDescent="0.3">
      <c r="P230" s="9"/>
      <c r="Q230" s="6"/>
    </row>
    <row r="231" spans="16:42" x14ac:dyDescent="0.3">
      <c r="P231" s="9"/>
      <c r="Q231" s="6"/>
    </row>
    <row r="232" spans="16:42" x14ac:dyDescent="0.3">
      <c r="P232" s="9"/>
      <c r="Q232" s="6"/>
    </row>
    <row r="233" spans="16:42" x14ac:dyDescent="0.3">
      <c r="P233" s="9"/>
      <c r="Q233" s="6"/>
    </row>
    <row r="234" spans="16:42" x14ac:dyDescent="0.3">
      <c r="P234" s="9"/>
      <c r="Q234" s="6"/>
    </row>
    <row r="235" spans="16:42" x14ac:dyDescent="0.3">
      <c r="P235" s="9"/>
      <c r="Q235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0"/>
  <sheetViews>
    <sheetView topLeftCell="D1" workbookViewId="0">
      <selection activeCell="R27" sqref="R27"/>
    </sheetView>
  </sheetViews>
  <sheetFormatPr baseColWidth="10" defaultRowHeight="14.4" x14ac:dyDescent="0.3"/>
  <sheetData>
    <row r="1" spans="1:21" s="8" customFormat="1" x14ac:dyDescent="0.3"/>
    <row r="2" spans="1:21" s="8" customFormat="1" x14ac:dyDescent="0.3">
      <c r="A2"/>
      <c r="B2"/>
      <c r="C2" t="s">
        <v>67</v>
      </c>
      <c r="D2" s="4"/>
      <c r="E2" s="4"/>
      <c r="F2" s="4"/>
      <c r="G2" s="4"/>
      <c r="H2" s="4"/>
      <c r="I2" s="4"/>
      <c r="J2" t="s">
        <v>76</v>
      </c>
      <c r="K2" s="4"/>
      <c r="L2" s="4"/>
      <c r="M2"/>
      <c r="N2"/>
      <c r="O2"/>
      <c r="P2"/>
    </row>
    <row r="3" spans="1:21" s="8" customFormat="1" x14ac:dyDescent="0.3">
      <c r="A3"/>
      <c r="B3"/>
      <c r="C3" t="s">
        <v>59</v>
      </c>
      <c r="D3"/>
      <c r="E3"/>
      <c r="F3"/>
      <c r="G3"/>
      <c r="H3"/>
      <c r="I3"/>
      <c r="J3" t="s">
        <v>59</v>
      </c>
      <c r="K3"/>
      <c r="L3"/>
      <c r="M3"/>
      <c r="N3"/>
      <c r="O3"/>
      <c r="P3"/>
    </row>
    <row r="4" spans="1:21" s="8" customFormat="1" x14ac:dyDescent="0.3">
      <c r="A4"/>
      <c r="B4"/>
      <c r="C4" t="s">
        <v>60</v>
      </c>
      <c r="D4"/>
      <c r="E4"/>
      <c r="F4"/>
      <c r="G4"/>
      <c r="H4"/>
      <c r="I4"/>
      <c r="J4" t="s">
        <v>60</v>
      </c>
      <c r="K4"/>
      <c r="L4"/>
      <c r="M4"/>
      <c r="N4"/>
      <c r="O4"/>
      <c r="P4"/>
    </row>
    <row r="5" spans="1:21" s="8" customFormat="1" x14ac:dyDescent="0.3">
      <c r="A5"/>
      <c r="B5"/>
      <c r="C5" t="s">
        <v>61</v>
      </c>
      <c r="D5"/>
      <c r="E5" t="s">
        <v>65</v>
      </c>
      <c r="F5"/>
      <c r="G5"/>
      <c r="H5" t="s">
        <v>59</v>
      </c>
      <c r="I5"/>
      <c r="J5" t="s">
        <v>61</v>
      </c>
      <c r="K5"/>
      <c r="L5" t="s">
        <v>65</v>
      </c>
      <c r="M5"/>
      <c r="N5"/>
      <c r="O5" t="s">
        <v>59</v>
      </c>
      <c r="P5"/>
    </row>
    <row r="6" spans="1:21" s="8" customFormat="1" x14ac:dyDescent="0.3">
      <c r="A6"/>
      <c r="B6"/>
      <c r="C6" t="s">
        <v>62</v>
      </c>
      <c r="D6" t="s">
        <v>68</v>
      </c>
      <c r="E6" t="s">
        <v>69</v>
      </c>
      <c r="F6"/>
      <c r="G6"/>
      <c r="H6"/>
      <c r="I6"/>
      <c r="J6" t="s">
        <v>62</v>
      </c>
      <c r="K6" t="s">
        <v>68</v>
      </c>
      <c r="L6" t="s">
        <v>69</v>
      </c>
      <c r="M6"/>
      <c r="N6"/>
      <c r="O6"/>
      <c r="P6"/>
    </row>
    <row r="7" spans="1:21" s="8" customFormat="1" x14ac:dyDescent="0.3">
      <c r="A7"/>
      <c r="B7"/>
      <c r="C7" t="s">
        <v>63</v>
      </c>
      <c r="D7"/>
      <c r="E7" t="s">
        <v>66</v>
      </c>
      <c r="F7" t="s">
        <v>70</v>
      </c>
      <c r="G7" t="s">
        <v>71</v>
      </c>
      <c r="H7" t="s">
        <v>72</v>
      </c>
      <c r="I7" t="s">
        <v>73</v>
      </c>
      <c r="J7" t="s">
        <v>63</v>
      </c>
      <c r="K7"/>
      <c r="L7" t="s">
        <v>66</v>
      </c>
      <c r="M7" t="s">
        <v>70</v>
      </c>
      <c r="N7" t="s">
        <v>71</v>
      </c>
      <c r="O7" t="s">
        <v>72</v>
      </c>
      <c r="P7" t="s">
        <v>73</v>
      </c>
    </row>
    <row r="8" spans="1:21" s="8" customFormat="1" x14ac:dyDescent="0.3">
      <c r="A8" t="s">
        <v>77</v>
      </c>
      <c r="B8"/>
      <c r="C8" t="s">
        <v>64</v>
      </c>
      <c r="D8"/>
      <c r="E8"/>
      <c r="F8"/>
      <c r="G8"/>
      <c r="H8" t="s">
        <v>74</v>
      </c>
      <c r="I8" t="s">
        <v>75</v>
      </c>
      <c r="J8" t="s">
        <v>64</v>
      </c>
      <c r="K8"/>
      <c r="L8"/>
      <c r="M8"/>
      <c r="N8"/>
      <c r="O8" t="s">
        <v>74</v>
      </c>
      <c r="P8" t="s">
        <v>75</v>
      </c>
    </row>
    <row r="9" spans="1:21" s="8" customFormat="1" x14ac:dyDescent="0.3">
      <c r="A9"/>
      <c r="B9">
        <v>1920</v>
      </c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21" s="8" customForma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S10" s="7">
        <f>(R10+R25+R40+R55)/3</f>
        <v>0.98076874610166154</v>
      </c>
    </row>
    <row r="11" spans="1:21" s="8" customFormat="1" x14ac:dyDescent="0.3">
      <c r="A11"/>
      <c r="B11" t="s">
        <v>21</v>
      </c>
      <c r="C11" s="6">
        <v>8.4700000000000006</v>
      </c>
      <c r="D11" s="6">
        <v>9.48</v>
      </c>
      <c r="E11" s="6">
        <v>5.01</v>
      </c>
      <c r="F11" s="6">
        <v>17.989999999999998</v>
      </c>
      <c r="G11" s="6">
        <v>1.67</v>
      </c>
      <c r="H11" s="6">
        <v>7</v>
      </c>
      <c r="I11" s="6">
        <v>10.56</v>
      </c>
      <c r="J11" s="7">
        <v>0.36</v>
      </c>
      <c r="K11" s="7">
        <v>0.4</v>
      </c>
      <c r="L11" s="7">
        <v>0.21</v>
      </c>
      <c r="M11" s="7">
        <v>0.76</v>
      </c>
      <c r="N11" s="7">
        <v>7.0000000000000007E-2</v>
      </c>
      <c r="O11" s="7">
        <v>0.3</v>
      </c>
      <c r="P11" s="7">
        <v>0.45</v>
      </c>
      <c r="Q11" s="7"/>
      <c r="R11" s="7">
        <f>P11/SUM(P$11:P$21)*11</f>
        <v>0.4678638941398866</v>
      </c>
      <c r="S11" s="7">
        <f t="shared" ref="S11:S21" si="0">(R11+R26+R41+R56)/4</f>
        <v>0.98080907199616785</v>
      </c>
      <c r="T11" s="7">
        <f>+R11-S10</f>
        <v>-0.51290485196177493</v>
      </c>
      <c r="U11" s="7"/>
    </row>
    <row r="12" spans="1:21" s="8" customFormat="1" x14ac:dyDescent="0.3">
      <c r="A12"/>
      <c r="B12" t="s">
        <v>22</v>
      </c>
      <c r="C12" s="6">
        <v>9.56</v>
      </c>
      <c r="D12" s="6">
        <v>11.01</v>
      </c>
      <c r="E12" s="6">
        <v>7.08</v>
      </c>
      <c r="F12" s="6">
        <v>18.559999999999999</v>
      </c>
      <c r="G12" s="6">
        <v>1.71</v>
      </c>
      <c r="H12" s="6">
        <v>8.17</v>
      </c>
      <c r="I12" s="6">
        <v>11.97</v>
      </c>
      <c r="J12" s="7">
        <v>0.48</v>
      </c>
      <c r="K12" s="7">
        <v>0.55000000000000004</v>
      </c>
      <c r="L12" s="7">
        <v>0.35</v>
      </c>
      <c r="M12" s="7">
        <v>0.93</v>
      </c>
      <c r="N12" s="7">
        <v>0.09</v>
      </c>
      <c r="O12" s="7">
        <v>0.41</v>
      </c>
      <c r="P12" s="7">
        <v>0.6</v>
      </c>
      <c r="Q12" s="7"/>
      <c r="R12" s="7">
        <f t="shared" ref="R12:R21" si="1">P12/SUM(P$11:P$21)*11</f>
        <v>0.62381852551984873</v>
      </c>
      <c r="S12" s="7">
        <f t="shared" si="0"/>
        <v>1.083856925077608</v>
      </c>
      <c r="T12" s="7">
        <f t="shared" ref="T12:T21" si="2">+R12-S12</f>
        <v>-0.46003839955775927</v>
      </c>
      <c r="U12" s="7"/>
    </row>
    <row r="13" spans="1:21" s="8" customFormat="1" x14ac:dyDescent="0.3">
      <c r="A13"/>
      <c r="B13" t="s">
        <v>23</v>
      </c>
      <c r="C13" s="6">
        <v>10.42</v>
      </c>
      <c r="D13" s="6">
        <v>12.29</v>
      </c>
      <c r="E13" s="6">
        <v>8.7899999999999991</v>
      </c>
      <c r="F13" s="6">
        <v>18.579999999999998</v>
      </c>
      <c r="G13" s="6">
        <v>1.75</v>
      </c>
      <c r="H13" s="6">
        <v>9.16</v>
      </c>
      <c r="I13" s="6">
        <v>13.08</v>
      </c>
      <c r="J13" s="7">
        <v>0.73</v>
      </c>
      <c r="K13" s="7">
        <v>0.87</v>
      </c>
      <c r="L13" s="7">
        <v>0.62</v>
      </c>
      <c r="M13" s="7">
        <v>1.31</v>
      </c>
      <c r="N13" s="7">
        <v>0.12</v>
      </c>
      <c r="O13" s="7">
        <v>0.65</v>
      </c>
      <c r="P13" s="7">
        <v>0.92</v>
      </c>
      <c r="Q13" s="7"/>
      <c r="R13" s="7">
        <f t="shared" si="1"/>
        <v>0.95652173913043481</v>
      </c>
      <c r="S13" s="7">
        <f t="shared" si="0"/>
        <v>1.1589306828248129</v>
      </c>
      <c r="T13" s="7">
        <f t="shared" si="2"/>
        <v>-0.20240894369437812</v>
      </c>
      <c r="U13" s="7"/>
    </row>
    <row r="14" spans="1:21" s="8" customFormat="1" x14ac:dyDescent="0.3">
      <c r="A14"/>
      <c r="B14" t="s">
        <v>24</v>
      </c>
      <c r="C14" s="6">
        <v>11.02</v>
      </c>
      <c r="D14" s="6">
        <v>13.22</v>
      </c>
      <c r="E14" s="6">
        <v>8.83</v>
      </c>
      <c r="F14" s="6">
        <v>19.25</v>
      </c>
      <c r="G14" s="6">
        <v>1.76</v>
      </c>
      <c r="H14" s="6">
        <v>9.75</v>
      </c>
      <c r="I14" s="6">
        <v>13.86</v>
      </c>
      <c r="J14" s="7">
        <v>1</v>
      </c>
      <c r="K14" s="7">
        <v>1.19</v>
      </c>
      <c r="L14" s="7">
        <v>0.8</v>
      </c>
      <c r="M14" s="7">
        <v>1.74</v>
      </c>
      <c r="N14" s="7">
        <v>0.16</v>
      </c>
      <c r="O14" s="7">
        <v>0.88</v>
      </c>
      <c r="P14" s="7">
        <v>1.25</v>
      </c>
      <c r="Q14" s="7"/>
      <c r="R14" s="7">
        <f t="shared" si="1"/>
        <v>1.2996219281663517</v>
      </c>
      <c r="S14" s="7">
        <f t="shared" si="0"/>
        <v>1.1692669158727869</v>
      </c>
      <c r="T14" s="7">
        <f t="shared" si="2"/>
        <v>0.13035501229356483</v>
      </c>
      <c r="U14" s="7"/>
    </row>
    <row r="15" spans="1:21" s="8" customFormat="1" x14ac:dyDescent="0.3">
      <c r="A15"/>
      <c r="B15" t="s">
        <v>25</v>
      </c>
      <c r="C15" s="6">
        <v>10.83</v>
      </c>
      <c r="D15" s="6">
        <v>12.8</v>
      </c>
      <c r="E15" s="6">
        <v>9.1999999999999993</v>
      </c>
      <c r="F15" s="6">
        <v>19.25</v>
      </c>
      <c r="G15" s="6">
        <v>1.78</v>
      </c>
      <c r="H15" s="6">
        <v>9.5299999999999994</v>
      </c>
      <c r="I15" s="6">
        <v>13.61</v>
      </c>
      <c r="J15" s="7">
        <v>1.1599999999999999</v>
      </c>
      <c r="K15" s="7">
        <v>1.37</v>
      </c>
      <c r="L15" s="7">
        <v>0.99</v>
      </c>
      <c r="M15" s="7">
        <v>2.0699999999999998</v>
      </c>
      <c r="N15" s="7">
        <v>0.19</v>
      </c>
      <c r="O15" s="7">
        <v>1.02</v>
      </c>
      <c r="P15" s="7">
        <v>1.46</v>
      </c>
      <c r="Q15" s="7"/>
      <c r="R15" s="7">
        <f t="shared" si="1"/>
        <v>1.5179584120982985</v>
      </c>
      <c r="S15" s="7">
        <f t="shared" si="0"/>
        <v>1.1796111698310967</v>
      </c>
      <c r="T15" s="7">
        <f t="shared" si="2"/>
        <v>0.33834724226720181</v>
      </c>
      <c r="U15" s="7"/>
    </row>
    <row r="16" spans="1:21" s="8" customFormat="1" x14ac:dyDescent="0.3">
      <c r="A16"/>
      <c r="B16" t="s">
        <v>26</v>
      </c>
      <c r="C16" s="6">
        <v>10.65</v>
      </c>
      <c r="D16" s="6">
        <v>12.52</v>
      </c>
      <c r="E16" s="6">
        <v>9.3800000000000008</v>
      </c>
      <c r="F16" s="6">
        <v>19.07</v>
      </c>
      <c r="G16" s="6">
        <v>1.79</v>
      </c>
      <c r="H16" s="6">
        <v>9.35</v>
      </c>
      <c r="I16" s="6">
        <v>13.37</v>
      </c>
      <c r="J16" s="7">
        <v>1.1299999999999999</v>
      </c>
      <c r="K16" s="7">
        <v>1.33</v>
      </c>
      <c r="L16" s="7">
        <v>1</v>
      </c>
      <c r="M16" s="7">
        <v>2.0299999999999998</v>
      </c>
      <c r="N16" s="7">
        <v>0.19</v>
      </c>
      <c r="O16" s="7">
        <v>0.99</v>
      </c>
      <c r="P16" s="7">
        <v>1.42</v>
      </c>
      <c r="Q16" s="7"/>
      <c r="R16" s="7">
        <f t="shared" si="1"/>
        <v>1.4763705103969755</v>
      </c>
      <c r="S16" s="7">
        <f t="shared" si="0"/>
        <v>1.2081676273122495</v>
      </c>
      <c r="T16" s="7">
        <f t="shared" si="2"/>
        <v>0.26820288308472606</v>
      </c>
      <c r="U16" s="7"/>
    </row>
    <row r="17" spans="1:21" s="8" customFormat="1" x14ac:dyDescent="0.3">
      <c r="A17"/>
      <c r="B17" t="s">
        <v>27</v>
      </c>
      <c r="C17" s="6">
        <v>10.23</v>
      </c>
      <c r="D17" s="6">
        <v>11.7</v>
      </c>
      <c r="E17" s="6">
        <v>9.68</v>
      </c>
      <c r="F17" s="6">
        <v>19.04</v>
      </c>
      <c r="G17" s="6">
        <v>1.83</v>
      </c>
      <c r="H17" s="6">
        <v>8.8699999999999992</v>
      </c>
      <c r="I17" s="6">
        <v>12.81</v>
      </c>
      <c r="J17" s="7">
        <v>0.9</v>
      </c>
      <c r="K17" s="7">
        <v>1.03</v>
      </c>
      <c r="L17" s="7">
        <v>0.85</v>
      </c>
      <c r="M17" s="7">
        <v>1.68</v>
      </c>
      <c r="N17" s="7">
        <v>0.16</v>
      </c>
      <c r="O17" s="7">
        <v>0.78</v>
      </c>
      <c r="P17" s="7">
        <v>1.1299999999999999</v>
      </c>
      <c r="Q17" s="7"/>
      <c r="R17" s="7">
        <f t="shared" si="1"/>
        <v>1.1748582230623819</v>
      </c>
      <c r="S17" s="7">
        <f t="shared" si="0"/>
        <v>1.0798488144475673</v>
      </c>
      <c r="T17" s="7">
        <f t="shared" si="2"/>
        <v>9.500940861481455E-2</v>
      </c>
      <c r="U17" s="7"/>
    </row>
    <row r="18" spans="1:21" s="8" customFormat="1" x14ac:dyDescent="0.3">
      <c r="A18"/>
      <c r="B18" t="s">
        <v>28</v>
      </c>
      <c r="C18" s="6">
        <v>10.15</v>
      </c>
      <c r="D18" s="6">
        <v>11.66</v>
      </c>
      <c r="E18" s="6">
        <v>9.4600000000000009</v>
      </c>
      <c r="F18" s="6">
        <v>18.829999999999998</v>
      </c>
      <c r="G18" s="6">
        <v>1.84</v>
      </c>
      <c r="H18" s="6">
        <v>8.81</v>
      </c>
      <c r="I18" s="6">
        <v>12.7</v>
      </c>
      <c r="J18" s="7">
        <v>0.74</v>
      </c>
      <c r="K18" s="7">
        <v>0.84</v>
      </c>
      <c r="L18" s="7">
        <v>0.69</v>
      </c>
      <c r="M18" s="7">
        <v>1.36</v>
      </c>
      <c r="N18" s="7">
        <v>0.13</v>
      </c>
      <c r="O18" s="7">
        <v>0.64</v>
      </c>
      <c r="P18" s="7">
        <v>0.92</v>
      </c>
      <c r="Q18" s="7"/>
      <c r="R18" s="7">
        <f t="shared" si="1"/>
        <v>0.95652173913043481</v>
      </c>
      <c r="S18" s="7">
        <f t="shared" si="0"/>
        <v>1.1088749267691353</v>
      </c>
      <c r="T18" s="7">
        <f t="shared" si="2"/>
        <v>-0.15235318763870054</v>
      </c>
      <c r="U18" s="7"/>
    </row>
    <row r="19" spans="1:21" s="8" customFormat="1" x14ac:dyDescent="0.3">
      <c r="A19"/>
      <c r="B19" t="s">
        <v>34</v>
      </c>
      <c r="C19" s="6">
        <v>10.71</v>
      </c>
      <c r="D19" s="6">
        <v>12.6</v>
      </c>
      <c r="E19" s="6">
        <v>9.7100000000000009</v>
      </c>
      <c r="F19" s="6">
        <v>18.87</v>
      </c>
      <c r="G19" s="6">
        <v>1.87</v>
      </c>
      <c r="H19" s="6">
        <v>9.4499999999999993</v>
      </c>
      <c r="I19" s="6">
        <v>13.42</v>
      </c>
      <c r="J19" s="7">
        <v>0.66</v>
      </c>
      <c r="K19" s="7">
        <v>0.78</v>
      </c>
      <c r="L19" s="7">
        <v>0.6</v>
      </c>
      <c r="M19" s="7">
        <v>1.1599999999999999</v>
      </c>
      <c r="N19" s="7">
        <v>0.12</v>
      </c>
      <c r="O19" s="7">
        <v>0.57999999999999996</v>
      </c>
      <c r="P19" s="7">
        <v>0.83</v>
      </c>
      <c r="Q19" s="7"/>
      <c r="R19" s="7">
        <f t="shared" si="1"/>
        <v>0.86294896030245749</v>
      </c>
      <c r="S19" s="7">
        <f t="shared" si="0"/>
        <v>0.55992934729825028</v>
      </c>
      <c r="T19" s="7">
        <f t="shared" si="2"/>
        <v>0.30301961300420721</v>
      </c>
      <c r="U19" s="7"/>
    </row>
    <row r="20" spans="1:21" s="8" customFormat="1" x14ac:dyDescent="0.3">
      <c r="A20"/>
      <c r="B20" t="s">
        <v>30</v>
      </c>
      <c r="C20" s="6">
        <v>11.18</v>
      </c>
      <c r="D20" s="6">
        <v>13.43</v>
      </c>
      <c r="E20" s="6">
        <v>9.74</v>
      </c>
      <c r="F20" s="6">
        <v>18.89</v>
      </c>
      <c r="G20" s="6">
        <v>1.88</v>
      </c>
      <c r="H20" s="6">
        <v>9.99</v>
      </c>
      <c r="I20" s="6">
        <v>14.04</v>
      </c>
      <c r="J20" s="7">
        <v>0.61</v>
      </c>
      <c r="K20" s="7">
        <v>0.73</v>
      </c>
      <c r="L20" s="7">
        <v>0.53</v>
      </c>
      <c r="M20" s="7">
        <v>1.03</v>
      </c>
      <c r="N20" s="7">
        <v>0.1</v>
      </c>
      <c r="O20" s="7">
        <v>0.54</v>
      </c>
      <c r="P20" s="7">
        <v>0.76</v>
      </c>
      <c r="Q20" s="7"/>
      <c r="R20" s="7">
        <f t="shared" si="1"/>
        <v>0.79017013232514188</v>
      </c>
      <c r="S20" s="7">
        <f t="shared" si="0"/>
        <v>0.86835121954620109</v>
      </c>
      <c r="T20" s="7">
        <f t="shared" si="2"/>
        <v>-7.8181087221059209E-2</v>
      </c>
      <c r="U20" s="7"/>
    </row>
    <row r="21" spans="1:21" s="8" customFormat="1" x14ac:dyDescent="0.3">
      <c r="A21"/>
      <c r="B21" t="s">
        <v>31</v>
      </c>
      <c r="C21" s="6">
        <v>11.58</v>
      </c>
      <c r="D21" s="6">
        <v>14.27</v>
      </c>
      <c r="E21" s="6">
        <v>8.86</v>
      </c>
      <c r="F21" s="6">
        <v>18.77</v>
      </c>
      <c r="G21" s="6">
        <v>1.91</v>
      </c>
      <c r="H21" s="6">
        <v>10.47</v>
      </c>
      <c r="I21" s="6">
        <v>14.55</v>
      </c>
      <c r="J21" s="7">
        <v>0.67</v>
      </c>
      <c r="K21" s="7">
        <v>0.82</v>
      </c>
      <c r="L21" s="7">
        <v>0.51</v>
      </c>
      <c r="M21" s="7">
        <v>1.08</v>
      </c>
      <c r="N21" s="7">
        <v>0.1</v>
      </c>
      <c r="O21" s="7">
        <v>0.6</v>
      </c>
      <c r="P21" s="7">
        <v>0.84</v>
      </c>
      <c r="Q21" s="7"/>
      <c r="R21" s="7">
        <f t="shared" si="1"/>
        <v>0.87334593572778818</v>
      </c>
      <c r="S21" s="7">
        <f t="shared" si="0"/>
        <v>1.4400090626802007</v>
      </c>
      <c r="T21" s="7">
        <f t="shared" si="2"/>
        <v>-0.5666631269524125</v>
      </c>
      <c r="U21" s="7"/>
    </row>
    <row r="22" spans="1:21" s="8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21" s="8" customForma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21" s="8" customFormat="1" x14ac:dyDescent="0.3">
      <c r="A24"/>
      <c r="B24">
        <v>1921</v>
      </c>
      <c r="C24" s="6"/>
      <c r="D24" s="6"/>
      <c r="E24" s="6"/>
      <c r="F24" s="6"/>
      <c r="G24" s="6"/>
      <c r="H24" s="6"/>
      <c r="I24" s="6"/>
      <c r="J24" s="7"/>
      <c r="K24" s="7"/>
      <c r="L24" s="7"/>
      <c r="M24" s="7"/>
      <c r="N24" s="7"/>
      <c r="O24"/>
      <c r="P24"/>
    </row>
    <row r="25" spans="1:21" s="8" customFormat="1" x14ac:dyDescent="0.3">
      <c r="A25"/>
      <c r="B25" t="s">
        <v>20</v>
      </c>
      <c r="C25" s="6">
        <v>11.79</v>
      </c>
      <c r="D25" s="6">
        <v>14.23</v>
      </c>
      <c r="E25" s="6">
        <v>11.75</v>
      </c>
      <c r="F25" s="6">
        <v>18.850000000000001</v>
      </c>
      <c r="G25" s="6">
        <v>1.95</v>
      </c>
      <c r="H25" s="6">
        <v>10.7</v>
      </c>
      <c r="I25" s="6">
        <v>14.81</v>
      </c>
      <c r="J25" s="7">
        <v>0.76</v>
      </c>
      <c r="K25" s="7">
        <v>0.93</v>
      </c>
      <c r="L25" s="7">
        <v>0.76</v>
      </c>
      <c r="M25" s="7">
        <v>1.22</v>
      </c>
      <c r="N25" s="7">
        <v>0.13</v>
      </c>
      <c r="O25" s="7">
        <v>0.69</v>
      </c>
      <c r="P25" s="7">
        <v>0.96</v>
      </c>
      <c r="Q25" s="7"/>
      <c r="R25" s="7">
        <f t="shared" ref="R25:R36" si="3">P25/SUM(P$25:P$36)*12</f>
        <v>1.2151898734177216</v>
      </c>
      <c r="S25" s="7">
        <f t="shared" ref="S25:S36" si="4">S10</f>
        <v>0.98076874610166154</v>
      </c>
      <c r="T25" s="7">
        <f t="shared" ref="T25:T36" si="5">+R25-S25</f>
        <v>0.23442112731606002</v>
      </c>
      <c r="U25" s="7"/>
    </row>
    <row r="26" spans="1:21" s="8" customFormat="1" x14ac:dyDescent="0.3">
      <c r="A26"/>
      <c r="B26" t="s">
        <v>21</v>
      </c>
      <c r="C26" s="6">
        <v>11.47</v>
      </c>
      <c r="D26" s="6">
        <v>13.62</v>
      </c>
      <c r="E26" s="6">
        <v>11.96</v>
      </c>
      <c r="F26" s="6">
        <v>18.850000000000001</v>
      </c>
      <c r="G26" s="6">
        <v>1.98</v>
      </c>
      <c r="H26" s="6">
        <v>10.33</v>
      </c>
      <c r="I26" s="6">
        <v>14.38</v>
      </c>
      <c r="J26" s="7">
        <v>0.79</v>
      </c>
      <c r="K26" s="7">
        <v>0.93</v>
      </c>
      <c r="L26" s="7">
        <v>0.82</v>
      </c>
      <c r="M26" s="7">
        <v>1.29</v>
      </c>
      <c r="N26" s="7">
        <v>0.14000000000000001</v>
      </c>
      <c r="O26" s="7">
        <v>0.71</v>
      </c>
      <c r="P26" s="7">
        <v>0.99</v>
      </c>
      <c r="Q26" s="7"/>
      <c r="R26" s="7">
        <f t="shared" si="3"/>
        <v>1.2531645569620251</v>
      </c>
      <c r="S26" s="7">
        <f t="shared" si="4"/>
        <v>0.98080907199616785</v>
      </c>
      <c r="T26" s="7">
        <f t="shared" si="5"/>
        <v>0.27235548496585726</v>
      </c>
      <c r="U26" s="7"/>
    </row>
    <row r="27" spans="1:21" s="8" customFormat="1" x14ac:dyDescent="0.3">
      <c r="A27"/>
      <c r="B27" t="s">
        <v>22</v>
      </c>
      <c r="C27" s="6">
        <v>11.38</v>
      </c>
      <c r="D27" s="6">
        <v>13.52</v>
      </c>
      <c r="E27" s="6">
        <v>12.15</v>
      </c>
      <c r="F27" s="6">
        <v>18.510000000000002</v>
      </c>
      <c r="G27" s="6">
        <v>1.98</v>
      </c>
      <c r="H27" s="6">
        <v>10.28</v>
      </c>
      <c r="I27" s="6">
        <v>14.26</v>
      </c>
      <c r="J27" s="7">
        <v>0.77</v>
      </c>
      <c r="K27" s="7">
        <v>0.91</v>
      </c>
      <c r="L27" s="7">
        <v>0.82</v>
      </c>
      <c r="M27" s="7">
        <v>1.24</v>
      </c>
      <c r="N27" s="7">
        <v>0.13</v>
      </c>
      <c r="O27" s="7">
        <v>0.69</v>
      </c>
      <c r="P27" s="7">
        <v>0.96</v>
      </c>
      <c r="Q27" s="7"/>
      <c r="R27" s="7">
        <f t="shared" si="3"/>
        <v>1.2151898734177216</v>
      </c>
      <c r="S27" s="7">
        <f t="shared" si="4"/>
        <v>1.083856925077608</v>
      </c>
      <c r="T27" s="7">
        <f t="shared" si="5"/>
        <v>0.13133294834011355</v>
      </c>
      <c r="U27" s="7"/>
    </row>
    <row r="28" spans="1:21" s="8" customFormat="1" x14ac:dyDescent="0.3">
      <c r="A28"/>
      <c r="B28" t="s">
        <v>23</v>
      </c>
      <c r="C28" s="6">
        <v>11.27</v>
      </c>
      <c r="D28" s="6">
        <v>13.34</v>
      </c>
      <c r="E28" s="6">
        <v>12.67</v>
      </c>
      <c r="F28" s="6">
        <v>18.07</v>
      </c>
      <c r="G28" s="6">
        <v>2.0299999999999998</v>
      </c>
      <c r="H28" s="6">
        <v>10.220000000000001</v>
      </c>
      <c r="I28" s="6">
        <v>14.11</v>
      </c>
      <c r="J28" s="7">
        <v>0.75</v>
      </c>
      <c r="K28" s="7">
        <v>0.88</v>
      </c>
      <c r="L28" s="7">
        <v>0.84</v>
      </c>
      <c r="M28" s="7">
        <v>1.19</v>
      </c>
      <c r="N28" s="7">
        <v>0.13</v>
      </c>
      <c r="O28" s="7">
        <v>0.68</v>
      </c>
      <c r="P28" s="7">
        <v>0.93</v>
      </c>
      <c r="Q28" s="7"/>
      <c r="R28" s="7">
        <f t="shared" si="3"/>
        <v>1.1772151898734178</v>
      </c>
      <c r="S28" s="7">
        <f t="shared" si="4"/>
        <v>1.1589306828248129</v>
      </c>
      <c r="T28" s="7">
        <f t="shared" si="5"/>
        <v>1.8284507048604848E-2</v>
      </c>
      <c r="U28" s="7"/>
    </row>
    <row r="29" spans="1:21" s="8" customFormat="1" x14ac:dyDescent="0.3">
      <c r="A29"/>
      <c r="B29" t="s">
        <v>24</v>
      </c>
      <c r="C29" s="6">
        <v>11.2</v>
      </c>
      <c r="D29" s="6">
        <v>13.2</v>
      </c>
      <c r="E29" s="6">
        <v>12.81</v>
      </c>
      <c r="F29" s="6">
        <v>18.07</v>
      </c>
      <c r="G29" s="6">
        <v>2.0299999999999998</v>
      </c>
      <c r="H29" s="6">
        <v>10.14</v>
      </c>
      <c r="I29" s="6">
        <v>14.01</v>
      </c>
      <c r="J29" s="7">
        <v>0.76</v>
      </c>
      <c r="K29" s="7">
        <v>0.89</v>
      </c>
      <c r="L29" s="7">
        <v>0.86</v>
      </c>
      <c r="M29" s="7">
        <v>1.22</v>
      </c>
      <c r="N29" s="7">
        <v>0.14000000000000001</v>
      </c>
      <c r="O29" s="7">
        <v>0.68</v>
      </c>
      <c r="P29" s="7">
        <v>0.94</v>
      </c>
      <c r="Q29" s="7"/>
      <c r="R29" s="7">
        <f t="shared" si="3"/>
        <v>1.1898734177215189</v>
      </c>
      <c r="S29" s="7">
        <f t="shared" si="4"/>
        <v>1.1692669158727869</v>
      </c>
      <c r="T29" s="7">
        <f t="shared" si="5"/>
        <v>2.0606501848732028E-2</v>
      </c>
      <c r="U29" s="7"/>
    </row>
    <row r="30" spans="1:21" s="8" customFormat="1" x14ac:dyDescent="0.3">
      <c r="A30"/>
      <c r="B30" t="s">
        <v>25</v>
      </c>
      <c r="C30" s="6">
        <v>11.67</v>
      </c>
      <c r="D30" s="6">
        <v>13.7</v>
      </c>
      <c r="E30" s="6">
        <v>12.81</v>
      </c>
      <c r="F30" s="6">
        <v>19.38</v>
      </c>
      <c r="G30" s="6">
        <v>2.09</v>
      </c>
      <c r="H30" s="6">
        <v>10.48</v>
      </c>
      <c r="I30" s="6">
        <v>14.61</v>
      </c>
      <c r="J30" s="7">
        <v>0.71</v>
      </c>
      <c r="K30" s="7">
        <v>0.83</v>
      </c>
      <c r="L30" s="7">
        <v>0.78</v>
      </c>
      <c r="M30" s="7">
        <v>1.17</v>
      </c>
      <c r="N30" s="7">
        <v>0.13</v>
      </c>
      <c r="O30" s="7">
        <v>0.63</v>
      </c>
      <c r="P30" s="7">
        <v>0.88</v>
      </c>
      <c r="Q30" s="7"/>
      <c r="R30" s="7">
        <f t="shared" si="3"/>
        <v>1.1139240506329113</v>
      </c>
      <c r="S30" s="7">
        <f t="shared" si="4"/>
        <v>1.1796111698310967</v>
      </c>
      <c r="T30" s="7">
        <f t="shared" si="5"/>
        <v>-6.5687119198185373E-2</v>
      </c>
      <c r="U30" s="7"/>
    </row>
    <row r="31" spans="1:21" s="8" customFormat="1" x14ac:dyDescent="0.3">
      <c r="A31"/>
      <c r="B31" t="s">
        <v>26</v>
      </c>
      <c r="C31" s="6">
        <v>12.5</v>
      </c>
      <c r="D31" s="6">
        <v>14.91</v>
      </c>
      <c r="E31" s="6">
        <v>12.79</v>
      </c>
      <c r="F31" s="6">
        <v>20.66</v>
      </c>
      <c r="G31" s="6">
        <v>2.09</v>
      </c>
      <c r="H31" s="6">
        <v>11.24</v>
      </c>
      <c r="I31" s="6">
        <v>15.69</v>
      </c>
      <c r="J31" s="7">
        <v>0.68</v>
      </c>
      <c r="K31" s="7">
        <v>0.82</v>
      </c>
      <c r="L31" s="7">
        <v>0.7</v>
      </c>
      <c r="M31" s="7">
        <v>1.1299999999999999</v>
      </c>
      <c r="N31" s="7">
        <v>0.11</v>
      </c>
      <c r="O31" s="7">
        <v>0.62</v>
      </c>
      <c r="P31" s="7">
        <v>0.86</v>
      </c>
      <c r="Q31" s="7"/>
      <c r="R31" s="7">
        <f t="shared" si="3"/>
        <v>1.0886075949367087</v>
      </c>
      <c r="S31" s="7">
        <f t="shared" si="4"/>
        <v>1.2081676273122495</v>
      </c>
      <c r="T31" s="7">
        <f t="shared" si="5"/>
        <v>-0.1195600323755408</v>
      </c>
      <c r="U31" s="7"/>
    </row>
    <row r="32" spans="1:21" s="8" customFormat="1" x14ac:dyDescent="0.3">
      <c r="A32"/>
      <c r="B32" t="s">
        <v>27</v>
      </c>
      <c r="C32" s="6">
        <v>13.33</v>
      </c>
      <c r="D32" s="6">
        <v>15.89</v>
      </c>
      <c r="E32" s="6">
        <v>13.04</v>
      </c>
      <c r="F32" s="6">
        <v>22.46</v>
      </c>
      <c r="G32" s="6">
        <v>2.1</v>
      </c>
      <c r="H32" s="6">
        <v>11.92</v>
      </c>
      <c r="I32" s="6">
        <v>16.78</v>
      </c>
      <c r="J32" s="7">
        <v>0.66</v>
      </c>
      <c r="K32" s="7">
        <v>0.79</v>
      </c>
      <c r="L32" s="7">
        <v>0.65</v>
      </c>
      <c r="M32" s="7">
        <v>1.1200000000000001</v>
      </c>
      <c r="N32" s="7">
        <v>0.1</v>
      </c>
      <c r="O32" s="7">
        <v>0.59</v>
      </c>
      <c r="P32" s="7">
        <v>0.84</v>
      </c>
      <c r="Q32" s="7"/>
      <c r="R32" s="7">
        <f t="shared" si="3"/>
        <v>1.0632911392405062</v>
      </c>
      <c r="S32" s="7">
        <f t="shared" si="4"/>
        <v>1.0798488144475673</v>
      </c>
      <c r="T32" s="7">
        <f t="shared" si="5"/>
        <v>-1.6557675207061084E-2</v>
      </c>
      <c r="U32" s="7"/>
    </row>
    <row r="33" spans="1:21" s="8" customFormat="1" x14ac:dyDescent="0.3">
      <c r="A33"/>
      <c r="B33" t="s">
        <v>28</v>
      </c>
      <c r="C33" s="6">
        <v>13.74</v>
      </c>
      <c r="D33" s="6">
        <v>16.14</v>
      </c>
      <c r="E33" s="6">
        <v>13.47</v>
      </c>
      <c r="F33" s="6">
        <v>24.23</v>
      </c>
      <c r="G33" s="6">
        <v>2.11</v>
      </c>
      <c r="H33" s="6">
        <v>12.12</v>
      </c>
      <c r="I33" s="6">
        <v>17.309999999999999</v>
      </c>
      <c r="J33" s="7">
        <v>0.55000000000000004</v>
      </c>
      <c r="K33" s="7">
        <v>0.65</v>
      </c>
      <c r="L33" s="7">
        <v>0.54</v>
      </c>
      <c r="M33" s="7">
        <v>0.97</v>
      </c>
      <c r="N33" s="7">
        <v>0.08</v>
      </c>
      <c r="O33" s="7">
        <v>0.49</v>
      </c>
      <c r="P33" s="7">
        <v>0.69</v>
      </c>
      <c r="Q33" s="7"/>
      <c r="R33" s="7">
        <f t="shared" si="3"/>
        <v>0.87341772151898711</v>
      </c>
      <c r="S33" s="7">
        <f t="shared" si="4"/>
        <v>1.1088749267691353</v>
      </c>
      <c r="T33" s="7">
        <f t="shared" si="5"/>
        <v>-0.23545720525014824</v>
      </c>
      <c r="U33" s="7"/>
    </row>
    <row r="34" spans="1:21" s="8" customFormat="1" x14ac:dyDescent="0.3">
      <c r="A34"/>
      <c r="B34" t="s">
        <v>34</v>
      </c>
      <c r="C34" s="6">
        <v>15.04</v>
      </c>
      <c r="D34" s="6">
        <v>17.57</v>
      </c>
      <c r="E34" s="6">
        <v>14.1</v>
      </c>
      <c r="F34" s="6">
        <v>27.74</v>
      </c>
      <c r="G34" s="6">
        <v>2.1800000000000002</v>
      </c>
      <c r="H34" s="6">
        <v>13.08</v>
      </c>
      <c r="I34" s="6">
        <v>18.989999999999998</v>
      </c>
      <c r="J34" s="7">
        <v>0.42</v>
      </c>
      <c r="K34" s="7">
        <v>0.49</v>
      </c>
      <c r="L34" s="7">
        <v>0.39</v>
      </c>
      <c r="M34" s="7">
        <v>0.78</v>
      </c>
      <c r="N34" s="7">
        <v>0.06</v>
      </c>
      <c r="O34" s="7">
        <v>0.37</v>
      </c>
      <c r="P34" s="7">
        <v>0.53</v>
      </c>
      <c r="Q34" s="7"/>
      <c r="R34" s="7">
        <f t="shared" si="3"/>
        <v>0.67088607594936711</v>
      </c>
      <c r="S34" s="7">
        <f t="shared" si="4"/>
        <v>0.55992934729825028</v>
      </c>
      <c r="T34" s="7">
        <f t="shared" si="5"/>
        <v>0.11095672865111683</v>
      </c>
      <c r="U34" s="7"/>
    </row>
    <row r="35" spans="1:21" s="8" customFormat="1" x14ac:dyDescent="0.3">
      <c r="A35"/>
      <c r="B35" t="s">
        <v>30</v>
      </c>
      <c r="C35" s="6">
        <v>17.75</v>
      </c>
      <c r="D35" s="6">
        <v>21.89</v>
      </c>
      <c r="E35" s="6">
        <v>14.84</v>
      </c>
      <c r="F35" s="6">
        <v>29.47</v>
      </c>
      <c r="G35" s="6">
        <v>2.21</v>
      </c>
      <c r="H35" s="6">
        <v>15.94</v>
      </c>
      <c r="I35" s="6">
        <v>22.52</v>
      </c>
      <c r="J35" s="7">
        <v>0.28000000000000003</v>
      </c>
      <c r="K35" s="7">
        <v>0.35</v>
      </c>
      <c r="L35" s="7">
        <v>0.24</v>
      </c>
      <c r="M35" s="7">
        <v>0.47</v>
      </c>
      <c r="N35" s="7">
        <v>0.04</v>
      </c>
      <c r="O35" s="7">
        <v>0.25</v>
      </c>
      <c r="P35" s="7">
        <v>0.36</v>
      </c>
      <c r="Q35" s="7"/>
      <c r="R35" s="7">
        <f t="shared" si="3"/>
        <v>0.4556962025316455</v>
      </c>
      <c r="S35" s="7">
        <f t="shared" si="4"/>
        <v>0.86835121954620109</v>
      </c>
      <c r="T35" s="7">
        <f t="shared" si="5"/>
        <v>-0.41265501701455559</v>
      </c>
      <c r="U35" s="7"/>
    </row>
    <row r="36" spans="1:21" s="8" customFormat="1" x14ac:dyDescent="0.3">
      <c r="A36"/>
      <c r="B36" t="s">
        <v>31</v>
      </c>
      <c r="C36" s="6">
        <v>19.28</v>
      </c>
      <c r="D36" s="6">
        <v>23.57</v>
      </c>
      <c r="E36" s="6">
        <v>19.989999999999998</v>
      </c>
      <c r="F36" s="6">
        <v>31.07</v>
      </c>
      <c r="G36" s="6">
        <v>2.25</v>
      </c>
      <c r="H36" s="6">
        <v>17.46</v>
      </c>
      <c r="I36" s="6">
        <v>24.51</v>
      </c>
      <c r="J36" s="7">
        <v>0.42</v>
      </c>
      <c r="K36" s="7">
        <v>0.52</v>
      </c>
      <c r="L36" s="7">
        <v>0.44</v>
      </c>
      <c r="M36" s="7">
        <v>0.68</v>
      </c>
      <c r="N36" s="7">
        <v>0.05</v>
      </c>
      <c r="O36" s="7">
        <v>0.38</v>
      </c>
      <c r="P36" s="7">
        <v>0.54</v>
      </c>
      <c r="Q36" s="7"/>
      <c r="R36" s="7">
        <f t="shared" si="3"/>
        <v>0.68354430379746833</v>
      </c>
      <c r="S36" s="7">
        <f t="shared" si="4"/>
        <v>1.4400090626802007</v>
      </c>
      <c r="T36" s="7">
        <f t="shared" si="5"/>
        <v>-0.75646475888273235</v>
      </c>
      <c r="U36" s="7"/>
    </row>
    <row r="37" spans="1:21" s="8" customForma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R37" s="7"/>
      <c r="S37" s="7"/>
    </row>
    <row r="38" spans="1:21" s="8" customForma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R38" s="7"/>
      <c r="S38" s="7"/>
    </row>
    <row r="39" spans="1:21" s="8" customFormat="1" x14ac:dyDescent="0.3">
      <c r="A39"/>
      <c r="B39">
        <v>1922</v>
      </c>
      <c r="C39" s="6"/>
      <c r="D39" s="6"/>
      <c r="E39" s="6"/>
      <c r="F39" s="6"/>
      <c r="G39" s="6"/>
      <c r="H39" s="6"/>
      <c r="I39" s="6"/>
      <c r="J39" s="7"/>
      <c r="K39" s="7"/>
      <c r="L39" s="7"/>
      <c r="M39" s="7"/>
      <c r="N39" s="7"/>
      <c r="O39"/>
      <c r="P39"/>
      <c r="R39" s="7"/>
      <c r="S39" s="7"/>
    </row>
    <row r="40" spans="1:21" s="8" customFormat="1" x14ac:dyDescent="0.3">
      <c r="A40"/>
      <c r="B40" t="s">
        <v>20</v>
      </c>
      <c r="C40" s="6">
        <v>20.41</v>
      </c>
      <c r="D40" s="6">
        <v>24.63</v>
      </c>
      <c r="E40" s="6">
        <v>20.94</v>
      </c>
      <c r="F40" s="6">
        <v>34.4</v>
      </c>
      <c r="G40" s="6">
        <v>2.36</v>
      </c>
      <c r="H40" s="6">
        <v>18.25</v>
      </c>
      <c r="I40" s="6">
        <v>25.36</v>
      </c>
      <c r="J40" s="7">
        <v>0.45</v>
      </c>
      <c r="K40" s="7">
        <v>0.54</v>
      </c>
      <c r="L40" s="7">
        <v>0.46</v>
      </c>
      <c r="M40" s="7">
        <v>0.75</v>
      </c>
      <c r="N40" s="7">
        <v>0.05</v>
      </c>
      <c r="O40" s="7">
        <v>0.4</v>
      </c>
      <c r="P40" s="7">
        <v>0.56000000000000005</v>
      </c>
      <c r="Q40" s="7"/>
      <c r="R40" s="7">
        <f t="shared" ref="R40:R51" si="6">P40/SUM(P$40:P$51)*12</f>
        <v>1.0402476780185761</v>
      </c>
      <c r="S40" s="7">
        <f t="shared" ref="S40:S51" si="7">S10</f>
        <v>0.98076874610166154</v>
      </c>
      <c r="T40" s="7">
        <f t="shared" ref="T40:T51" si="8">+R40-S40</f>
        <v>5.9478931916914557E-2</v>
      </c>
      <c r="U40" s="7"/>
    </row>
    <row r="41" spans="1:21" s="8" customFormat="1" x14ac:dyDescent="0.3">
      <c r="A41"/>
      <c r="B41" t="s">
        <v>21</v>
      </c>
      <c r="C41" s="6">
        <v>24.49</v>
      </c>
      <c r="D41" s="6">
        <v>30.2</v>
      </c>
      <c r="E41" s="6">
        <v>23.85</v>
      </c>
      <c r="F41" s="6">
        <v>40.04</v>
      </c>
      <c r="G41" s="6">
        <v>2.4</v>
      </c>
      <c r="H41" s="6">
        <v>22.09</v>
      </c>
      <c r="I41" s="6">
        <v>30.83</v>
      </c>
      <c r="J41" s="7">
        <v>0.49</v>
      </c>
      <c r="K41" s="7">
        <v>0.61</v>
      </c>
      <c r="L41" s="7">
        <v>0.48</v>
      </c>
      <c r="M41" s="7">
        <v>0.81</v>
      </c>
      <c r="N41" s="7">
        <v>0.05</v>
      </c>
      <c r="O41" s="7">
        <v>0.45</v>
      </c>
      <c r="P41" s="7">
        <v>0.62</v>
      </c>
      <c r="Q41" s="7"/>
      <c r="R41" s="7">
        <f t="shared" si="6"/>
        <v>1.151702786377709</v>
      </c>
      <c r="S41" s="7">
        <f t="shared" si="7"/>
        <v>0.98080907199616785</v>
      </c>
      <c r="T41" s="7">
        <f t="shared" si="8"/>
        <v>0.17089371438154111</v>
      </c>
      <c r="U41" s="7"/>
    </row>
    <row r="42" spans="1:21" s="8" customFormat="1" x14ac:dyDescent="0.3">
      <c r="A42"/>
      <c r="B42" t="s">
        <v>22</v>
      </c>
      <c r="C42" s="6">
        <v>28.97</v>
      </c>
      <c r="D42" s="6">
        <v>36.020000000000003</v>
      </c>
      <c r="E42" s="6">
        <v>29.65</v>
      </c>
      <c r="F42" s="6">
        <v>45.68</v>
      </c>
      <c r="G42" s="6">
        <v>2.5</v>
      </c>
      <c r="H42" s="6">
        <v>26.39</v>
      </c>
      <c r="I42" s="6">
        <v>36.950000000000003</v>
      </c>
      <c r="J42" s="7">
        <v>0.43</v>
      </c>
      <c r="K42" s="7">
        <v>0.53</v>
      </c>
      <c r="L42" s="7">
        <v>0.44</v>
      </c>
      <c r="M42" s="7">
        <v>0.67</v>
      </c>
      <c r="N42" s="7">
        <v>0.04</v>
      </c>
      <c r="O42" s="7">
        <v>0.39</v>
      </c>
      <c r="P42" s="7">
        <v>0.55000000000000004</v>
      </c>
      <c r="Q42" s="7"/>
      <c r="R42" s="7">
        <f t="shared" si="6"/>
        <v>1.0216718266253872</v>
      </c>
      <c r="S42" s="7">
        <f t="shared" si="7"/>
        <v>1.083856925077608</v>
      </c>
      <c r="T42" s="7">
        <f t="shared" si="8"/>
        <v>-6.2185098452220755E-2</v>
      </c>
      <c r="U42" s="7"/>
    </row>
    <row r="43" spans="1:21" s="8" customFormat="1" x14ac:dyDescent="0.3">
      <c r="A43"/>
      <c r="B43" t="s">
        <v>23</v>
      </c>
      <c r="C43" s="6">
        <v>34.36</v>
      </c>
      <c r="D43" s="6">
        <v>43.56</v>
      </c>
      <c r="E43" s="6">
        <v>34.97</v>
      </c>
      <c r="F43" s="6">
        <v>48.29</v>
      </c>
      <c r="G43" s="6">
        <v>2.87</v>
      </c>
      <c r="H43" s="6">
        <v>31.75</v>
      </c>
      <c r="I43" s="6">
        <v>44.13</v>
      </c>
      <c r="J43" s="7">
        <v>0.5</v>
      </c>
      <c r="K43" s="7">
        <v>0.63</v>
      </c>
      <c r="L43" s="7">
        <v>0.5</v>
      </c>
      <c r="M43" s="7">
        <v>0.7</v>
      </c>
      <c r="N43" s="7">
        <v>0.04</v>
      </c>
      <c r="O43" s="7">
        <v>0.46</v>
      </c>
      <c r="P43" s="7">
        <v>0.64</v>
      </c>
      <c r="Q43" s="7"/>
      <c r="R43" s="7">
        <f t="shared" si="6"/>
        <v>1.1888544891640866</v>
      </c>
      <c r="S43" s="7">
        <f t="shared" si="7"/>
        <v>1.1589306828248129</v>
      </c>
      <c r="T43" s="7">
        <f t="shared" si="8"/>
        <v>2.9923806339273717E-2</v>
      </c>
      <c r="U43" s="7">
        <f>Löhne!Q9</f>
        <v>71.900000000000006</v>
      </c>
    </row>
    <row r="44" spans="1:21" s="8" customFormat="1" x14ac:dyDescent="0.3">
      <c r="A44"/>
      <c r="B44" t="s">
        <v>24</v>
      </c>
      <c r="C44" s="6">
        <v>38.03</v>
      </c>
      <c r="D44" s="6">
        <v>46.8</v>
      </c>
      <c r="E44" s="6">
        <v>44.11</v>
      </c>
      <c r="F44" s="6">
        <v>56.88</v>
      </c>
      <c r="G44" s="6">
        <v>3</v>
      </c>
      <c r="H44" s="6">
        <v>34.619999999999997</v>
      </c>
      <c r="I44" s="6">
        <v>48.89</v>
      </c>
      <c r="J44" s="7">
        <v>0.55000000000000004</v>
      </c>
      <c r="K44" s="7">
        <v>0.68</v>
      </c>
      <c r="L44" s="7">
        <v>0.64</v>
      </c>
      <c r="M44" s="7">
        <v>0.82</v>
      </c>
      <c r="N44" s="7">
        <v>0.04</v>
      </c>
      <c r="O44" s="7">
        <v>0.5</v>
      </c>
      <c r="P44" s="7">
        <v>0.71</v>
      </c>
      <c r="Q44" s="7"/>
      <c r="R44" s="7">
        <f t="shared" si="6"/>
        <v>1.3188854489164086</v>
      </c>
      <c r="S44" s="7">
        <f t="shared" si="7"/>
        <v>1.1692669158727869</v>
      </c>
      <c r="T44" s="7">
        <f t="shared" si="8"/>
        <v>0.14961853304362172</v>
      </c>
    </row>
    <row r="45" spans="1:21" s="8" customFormat="1" x14ac:dyDescent="0.3">
      <c r="A45"/>
      <c r="B45" t="s">
        <v>25</v>
      </c>
      <c r="C45" s="6">
        <v>41.47</v>
      </c>
      <c r="D45" s="6">
        <v>51.19</v>
      </c>
      <c r="E45" s="6">
        <v>48.22</v>
      </c>
      <c r="F45" s="6">
        <v>65.19</v>
      </c>
      <c r="G45" s="6">
        <v>3.13</v>
      </c>
      <c r="H45" s="6">
        <v>37.79</v>
      </c>
      <c r="I45" s="6">
        <v>53.36</v>
      </c>
      <c r="J45" s="7">
        <v>0.55000000000000004</v>
      </c>
      <c r="K45" s="7">
        <v>0.68</v>
      </c>
      <c r="L45" s="7">
        <v>0.64</v>
      </c>
      <c r="M45" s="7">
        <v>0.86</v>
      </c>
      <c r="N45" s="7">
        <v>0.04</v>
      </c>
      <c r="O45" s="7">
        <v>0.5</v>
      </c>
      <c r="P45" s="7">
        <v>0.71</v>
      </c>
      <c r="Q45" s="7"/>
      <c r="R45" s="7">
        <f t="shared" si="6"/>
        <v>1.3188854489164086</v>
      </c>
      <c r="S45" s="7">
        <f t="shared" si="7"/>
        <v>1.1796111698310967</v>
      </c>
      <c r="T45" s="7">
        <f t="shared" si="8"/>
        <v>0.13927427908531187</v>
      </c>
    </row>
    <row r="46" spans="1:21" s="8" customFormat="1" x14ac:dyDescent="0.3">
      <c r="A46"/>
      <c r="B46" t="s">
        <v>26</v>
      </c>
      <c r="C46" s="6">
        <v>53.92</v>
      </c>
      <c r="D46" s="6">
        <v>68.36</v>
      </c>
      <c r="E46" s="6">
        <v>59.39</v>
      </c>
      <c r="F46" s="6">
        <v>80.16</v>
      </c>
      <c r="G46" s="6">
        <v>3.43</v>
      </c>
      <c r="H46" s="6">
        <v>49.9</v>
      </c>
      <c r="I46" s="6">
        <v>69.58</v>
      </c>
      <c r="J46" s="7">
        <v>0.46</v>
      </c>
      <c r="K46" s="7">
        <v>0.57999999999999996</v>
      </c>
      <c r="L46" s="7">
        <v>0.51</v>
      </c>
      <c r="M46" s="7">
        <v>0.68</v>
      </c>
      <c r="N46" s="7">
        <v>0.03</v>
      </c>
      <c r="O46" s="7">
        <v>0.42</v>
      </c>
      <c r="P46" s="7">
        <v>0.59</v>
      </c>
      <c r="Q46" s="7"/>
      <c r="R46" s="7">
        <f t="shared" si="6"/>
        <v>1.0959752321981424</v>
      </c>
      <c r="S46" s="7">
        <f t="shared" si="7"/>
        <v>1.2081676273122495</v>
      </c>
      <c r="T46" s="7">
        <f t="shared" si="8"/>
        <v>-0.11219239511410706</v>
      </c>
      <c r="U46" s="7">
        <f>Löhne!Q10</f>
        <v>71.5</v>
      </c>
    </row>
    <row r="47" spans="1:21" s="8" customFormat="1" x14ac:dyDescent="0.3">
      <c r="A47"/>
      <c r="B47" t="s">
        <v>27</v>
      </c>
      <c r="C47" s="6">
        <v>77.650000000000006</v>
      </c>
      <c r="D47" s="6">
        <v>97.46</v>
      </c>
      <c r="E47" s="6">
        <v>77.16</v>
      </c>
      <c r="F47" s="6">
        <v>125.71</v>
      </c>
      <c r="G47" s="6">
        <v>4.03</v>
      </c>
      <c r="H47" s="6">
        <v>70.290000000000006</v>
      </c>
      <c r="I47" s="6">
        <v>100.49</v>
      </c>
      <c r="J47" s="7">
        <v>0.28999999999999998</v>
      </c>
      <c r="K47" s="7">
        <v>0.36</v>
      </c>
      <c r="L47" s="7">
        <v>0.28999999999999998</v>
      </c>
      <c r="M47" s="7">
        <v>0.47</v>
      </c>
      <c r="N47" s="7">
        <v>0.01</v>
      </c>
      <c r="O47" s="7">
        <v>0.26</v>
      </c>
      <c r="P47" s="7">
        <v>0.37</v>
      </c>
      <c r="Q47" s="7"/>
      <c r="R47" s="7">
        <f t="shared" si="6"/>
        <v>0.68730650154798767</v>
      </c>
      <c r="S47" s="7">
        <f t="shared" si="7"/>
        <v>1.0798488144475673</v>
      </c>
      <c r="T47" s="7">
        <f t="shared" si="8"/>
        <v>-0.39254231289957964</v>
      </c>
    </row>
    <row r="48" spans="1:21" s="8" customFormat="1" x14ac:dyDescent="0.3">
      <c r="A48"/>
      <c r="B48" t="s">
        <v>28</v>
      </c>
      <c r="C48" s="6">
        <v>133.19</v>
      </c>
      <c r="D48" s="6">
        <v>154.16999999999999</v>
      </c>
      <c r="E48" s="6">
        <v>161.12100000000001</v>
      </c>
      <c r="F48" s="6">
        <v>260</v>
      </c>
      <c r="G48" s="6">
        <v>4.17</v>
      </c>
      <c r="H48" s="6">
        <v>113.76</v>
      </c>
      <c r="I48" s="6">
        <v>173.21</v>
      </c>
      <c r="J48" s="7">
        <v>0.38</v>
      </c>
      <c r="K48" s="7">
        <v>0.44</v>
      </c>
      <c r="L48" s="7">
        <v>0.46</v>
      </c>
      <c r="M48" s="7">
        <v>0.74</v>
      </c>
      <c r="N48" s="7">
        <v>0.01</v>
      </c>
      <c r="O48" s="7">
        <v>0.38</v>
      </c>
      <c r="P48" s="7">
        <v>0.5</v>
      </c>
      <c r="Q48" s="7"/>
      <c r="R48" s="7">
        <f t="shared" si="6"/>
        <v>0.92879256965944279</v>
      </c>
      <c r="S48" s="7">
        <f t="shared" si="7"/>
        <v>1.1088749267691353</v>
      </c>
      <c r="T48" s="7">
        <f t="shared" si="8"/>
        <v>-0.18008235710969256</v>
      </c>
      <c r="U48" s="7"/>
    </row>
    <row r="49" spans="1:21" s="8" customFormat="1" x14ac:dyDescent="0.3">
      <c r="A49"/>
      <c r="B49" t="s">
        <v>34</v>
      </c>
      <c r="C49" s="6">
        <v>220.66</v>
      </c>
      <c r="D49" s="6">
        <v>266.23</v>
      </c>
      <c r="E49" s="6">
        <v>251.72</v>
      </c>
      <c r="F49" s="6">
        <v>386.64</v>
      </c>
      <c r="G49" s="6">
        <v>7.95</v>
      </c>
      <c r="H49" s="6">
        <v>195.04</v>
      </c>
      <c r="I49" s="6">
        <v>285.95</v>
      </c>
      <c r="J49" s="7">
        <v>0.28999999999999998</v>
      </c>
      <c r="K49" s="7">
        <v>0.35</v>
      </c>
      <c r="L49" s="7">
        <v>0.33</v>
      </c>
      <c r="M49" s="7">
        <v>0.51</v>
      </c>
      <c r="N49" s="7">
        <v>0.01</v>
      </c>
      <c r="O49" s="7">
        <v>0.26</v>
      </c>
      <c r="P49" s="7">
        <v>0.38</v>
      </c>
      <c r="Q49" s="7"/>
      <c r="R49" s="7">
        <f t="shared" si="6"/>
        <v>0.70588235294117641</v>
      </c>
      <c r="S49" s="7">
        <f t="shared" si="7"/>
        <v>0.55992934729825028</v>
      </c>
      <c r="T49" s="7">
        <f t="shared" si="8"/>
        <v>0.14595300564292613</v>
      </c>
      <c r="U49" s="7">
        <f>Löhne!Q11</f>
        <v>54.8</v>
      </c>
    </row>
    <row r="50" spans="1:21" s="8" customFormat="1" x14ac:dyDescent="0.3">
      <c r="A50"/>
      <c r="B50" t="s">
        <v>30</v>
      </c>
      <c r="C50" s="6">
        <v>446.1</v>
      </c>
      <c r="D50" s="6">
        <v>549.82000000000005</v>
      </c>
      <c r="E50" s="6">
        <v>508.3</v>
      </c>
      <c r="F50" s="6">
        <v>741.62</v>
      </c>
      <c r="G50" s="6">
        <v>11.33</v>
      </c>
      <c r="H50" s="6">
        <v>400.47</v>
      </c>
      <c r="I50" s="6">
        <v>579.53</v>
      </c>
      <c r="J50" s="7">
        <v>0.26</v>
      </c>
      <c r="K50" s="7">
        <v>0.32</v>
      </c>
      <c r="L50" s="7">
        <v>0.3</v>
      </c>
      <c r="M50" s="7">
        <v>0.43</v>
      </c>
      <c r="N50" s="7">
        <v>0.01</v>
      </c>
      <c r="O50" s="7">
        <v>0.23</v>
      </c>
      <c r="P50" s="7">
        <v>0.34</v>
      </c>
      <c r="Q50" s="7"/>
      <c r="R50" s="7">
        <f t="shared" si="6"/>
        <v>0.63157894736842113</v>
      </c>
      <c r="S50" s="7">
        <f t="shared" si="7"/>
        <v>0.86835121954620109</v>
      </c>
      <c r="T50" s="7">
        <f t="shared" si="8"/>
        <v>-0.23677227217777996</v>
      </c>
      <c r="U50" s="7">
        <f>Löhne!Q12</f>
        <v>51.3</v>
      </c>
    </row>
    <row r="51" spans="1:21" s="8" customFormat="1" x14ac:dyDescent="0.3">
      <c r="A51"/>
      <c r="B51" t="s">
        <v>31</v>
      </c>
      <c r="C51" s="6">
        <v>685.06</v>
      </c>
      <c r="D51" s="6">
        <v>807.02</v>
      </c>
      <c r="E51" s="6">
        <v>1038.9100000000001</v>
      </c>
      <c r="F51" s="6">
        <v>1161.1300000000001</v>
      </c>
      <c r="G51" s="6">
        <v>16.52</v>
      </c>
      <c r="H51" s="6">
        <v>611.55999999999995</v>
      </c>
      <c r="I51" s="6">
        <v>890.23</v>
      </c>
      <c r="J51" s="7">
        <v>0.38</v>
      </c>
      <c r="K51" s="7">
        <v>0.45</v>
      </c>
      <c r="L51" s="7">
        <v>0.56999999999999995</v>
      </c>
      <c r="M51" s="7">
        <v>0.64</v>
      </c>
      <c r="N51" s="7">
        <v>0.01</v>
      </c>
      <c r="O51" s="7">
        <v>0.34</v>
      </c>
      <c r="P51" s="7">
        <v>0.49</v>
      </c>
      <c r="Q51" s="7"/>
      <c r="R51" s="7">
        <f t="shared" si="6"/>
        <v>0.91021671826625394</v>
      </c>
      <c r="S51" s="7">
        <f t="shared" si="7"/>
        <v>1.4400090626802007</v>
      </c>
      <c r="T51" s="7">
        <f t="shared" si="8"/>
        <v>-0.52979234441394674</v>
      </c>
      <c r="U51" s="7">
        <f>Löhne!Q13</f>
        <v>61.6</v>
      </c>
    </row>
    <row r="52" spans="1:21" s="8" customForma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R52" s="7"/>
      <c r="S52" s="7"/>
    </row>
    <row r="53" spans="1:21" s="8" customForma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R53" s="7"/>
      <c r="S53" s="7"/>
    </row>
    <row r="54" spans="1:21" s="8" customFormat="1" x14ac:dyDescent="0.3">
      <c r="A54"/>
      <c r="B54">
        <v>1923</v>
      </c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/>
      <c r="P54"/>
      <c r="R54" s="7"/>
      <c r="S54" s="7"/>
    </row>
    <row r="55" spans="1:21" s="8" customFormat="1" x14ac:dyDescent="0.3">
      <c r="A55"/>
      <c r="B55" t="s">
        <v>20</v>
      </c>
      <c r="C55" s="6">
        <v>1120.27</v>
      </c>
      <c r="D55" s="6">
        <v>1366.06</v>
      </c>
      <c r="E55" s="6">
        <v>1611.73</v>
      </c>
      <c r="F55" s="6">
        <v>1681.73</v>
      </c>
      <c r="G55" s="6">
        <v>37.57</v>
      </c>
      <c r="H55" s="6">
        <v>1033.5899999999999</v>
      </c>
      <c r="I55" s="6">
        <v>1452.55</v>
      </c>
      <c r="J55" s="7">
        <v>0.26</v>
      </c>
      <c r="K55" s="7">
        <v>0.32</v>
      </c>
      <c r="L55" s="7">
        <v>0.38</v>
      </c>
      <c r="M55" s="7">
        <v>0.39</v>
      </c>
      <c r="N55" s="7">
        <v>0.01</v>
      </c>
      <c r="O55" s="7">
        <v>0.24</v>
      </c>
      <c r="P55" s="7">
        <v>0.34</v>
      </c>
      <c r="Q55" s="7"/>
      <c r="R55" s="7">
        <f t="shared" ref="R55:R63" si="9">P55/SUM(P$55:P$65)*12</f>
        <v>0.68686868686868685</v>
      </c>
      <c r="S55" s="7">
        <f t="shared" ref="S55:S63" si="10">S10</f>
        <v>0.98076874610166154</v>
      </c>
      <c r="T55" s="7">
        <f t="shared" ref="T55:T63" si="11">+R55-S55</f>
        <v>-0.29390005923297469</v>
      </c>
      <c r="U55" s="7">
        <f>Löhne!Q15</f>
        <v>48.7</v>
      </c>
    </row>
    <row r="56" spans="1:21" s="8" customFormat="1" x14ac:dyDescent="0.3">
      <c r="A56"/>
      <c r="B56" t="s">
        <v>21</v>
      </c>
      <c r="C56" s="2">
        <v>2643</v>
      </c>
      <c r="D56" s="2">
        <v>3183</v>
      </c>
      <c r="E56" s="2">
        <v>4071</v>
      </c>
      <c r="F56" s="2">
        <v>4164</v>
      </c>
      <c r="G56" s="2">
        <v>58</v>
      </c>
      <c r="H56" s="2">
        <v>2408</v>
      </c>
      <c r="I56" s="2">
        <v>3436</v>
      </c>
      <c r="J56" s="7">
        <v>0.4</v>
      </c>
      <c r="K56" s="7">
        <v>0.48</v>
      </c>
      <c r="L56" s="7">
        <v>0.61</v>
      </c>
      <c r="M56" s="7">
        <v>0.63</v>
      </c>
      <c r="N56" s="7">
        <v>0.01</v>
      </c>
      <c r="O56" s="7">
        <v>0.36</v>
      </c>
      <c r="P56" s="7">
        <v>0.52</v>
      </c>
      <c r="Q56" s="7"/>
      <c r="R56" s="7">
        <f t="shared" si="9"/>
        <v>1.0505050505050506</v>
      </c>
      <c r="S56" s="7">
        <f t="shared" si="10"/>
        <v>0.98080907199616785</v>
      </c>
      <c r="T56" s="7">
        <f t="shared" si="11"/>
        <v>6.9695978508882761E-2</v>
      </c>
      <c r="U56" s="7">
        <f>Löhne!Q16</f>
        <v>63.5</v>
      </c>
    </row>
    <row r="57" spans="1:21" s="8" customFormat="1" x14ac:dyDescent="0.3">
      <c r="A57"/>
      <c r="B57" t="s">
        <v>22</v>
      </c>
      <c r="C57" s="2">
        <v>2854</v>
      </c>
      <c r="D57" s="2">
        <v>3315</v>
      </c>
      <c r="E57" s="2">
        <v>5529</v>
      </c>
      <c r="F57" s="2">
        <v>4323</v>
      </c>
      <c r="G57" s="2">
        <v>113</v>
      </c>
      <c r="H57" s="2">
        <v>2627</v>
      </c>
      <c r="I57" s="2">
        <v>3695</v>
      </c>
      <c r="J57" s="7">
        <v>0.56999999999999995</v>
      </c>
      <c r="K57" s="7">
        <v>0.66</v>
      </c>
      <c r="L57" s="7">
        <v>1.1000000000000001</v>
      </c>
      <c r="M57" s="7">
        <v>0.86</v>
      </c>
      <c r="N57" s="7">
        <v>0.02</v>
      </c>
      <c r="O57" s="7">
        <v>0.52</v>
      </c>
      <c r="P57" s="7">
        <v>0.73</v>
      </c>
      <c r="Q57" s="7"/>
      <c r="R57" s="7">
        <f t="shared" si="9"/>
        <v>1.4747474747474747</v>
      </c>
      <c r="S57" s="7">
        <f t="shared" si="10"/>
        <v>1.083856925077608</v>
      </c>
      <c r="T57" s="7">
        <f t="shared" si="11"/>
        <v>0.39089054966986669</v>
      </c>
      <c r="U57" s="7">
        <f>Löhne!Q17</f>
        <v>78.7</v>
      </c>
    </row>
    <row r="58" spans="1:21" s="8" customFormat="1" x14ac:dyDescent="0.3">
      <c r="A58"/>
      <c r="B58" t="s">
        <v>23</v>
      </c>
      <c r="C58" s="2">
        <v>2954</v>
      </c>
      <c r="D58" s="2">
        <v>3500</v>
      </c>
      <c r="E58" s="2">
        <v>5514</v>
      </c>
      <c r="F58" s="2">
        <v>4182</v>
      </c>
      <c r="G58" s="2">
        <v>181</v>
      </c>
      <c r="H58" s="2">
        <v>2764</v>
      </c>
      <c r="I58" s="2">
        <v>3805</v>
      </c>
      <c r="J58" s="7">
        <v>0.51</v>
      </c>
      <c r="K58" s="7">
        <v>0.6</v>
      </c>
      <c r="L58" s="7">
        <v>0.95</v>
      </c>
      <c r="M58" s="7">
        <v>0.72</v>
      </c>
      <c r="N58" s="7">
        <v>0.03</v>
      </c>
      <c r="O58" s="7">
        <v>0.47</v>
      </c>
      <c r="P58" s="7">
        <v>0.65</v>
      </c>
      <c r="Q58" s="7"/>
      <c r="R58" s="7">
        <f t="shared" si="9"/>
        <v>1.3131313131313131</v>
      </c>
      <c r="S58" s="7">
        <f t="shared" si="10"/>
        <v>1.1589306828248129</v>
      </c>
      <c r="T58" s="7">
        <f t="shared" si="11"/>
        <v>0.15420063030650022</v>
      </c>
      <c r="U58" s="7">
        <f>Löhne!Q18</f>
        <v>74.099999999999994</v>
      </c>
    </row>
    <row r="59" spans="1:21" s="8" customFormat="1" x14ac:dyDescent="0.3">
      <c r="A59"/>
      <c r="B59" t="s">
        <v>24</v>
      </c>
      <c r="C59" s="2">
        <v>3816</v>
      </c>
      <c r="D59" s="2">
        <v>4620</v>
      </c>
      <c r="E59" s="2">
        <v>5785</v>
      </c>
      <c r="F59" s="2">
        <v>5724</v>
      </c>
      <c r="G59" s="2">
        <v>216</v>
      </c>
      <c r="H59" s="2">
        <v>3521</v>
      </c>
      <c r="I59" s="2">
        <v>4920</v>
      </c>
      <c r="J59" s="7">
        <v>0.34</v>
      </c>
      <c r="K59" s="7">
        <v>0.41</v>
      </c>
      <c r="L59" s="7">
        <v>0.51</v>
      </c>
      <c r="M59" s="7">
        <v>0.5</v>
      </c>
      <c r="N59" s="7">
        <v>0.02</v>
      </c>
      <c r="O59" s="7">
        <v>0.31</v>
      </c>
      <c r="P59" s="7">
        <v>0.43</v>
      </c>
      <c r="Q59" s="7"/>
      <c r="R59" s="7">
        <f t="shared" si="9"/>
        <v>0.86868686868686851</v>
      </c>
      <c r="S59" s="7">
        <f t="shared" si="10"/>
        <v>1.1692669158727869</v>
      </c>
      <c r="T59" s="7">
        <f t="shared" si="11"/>
        <v>-0.30058004718591835</v>
      </c>
      <c r="U59" s="7">
        <f>Löhne!Q19</f>
        <v>65.099999999999994</v>
      </c>
    </row>
    <row r="60" spans="1:21" s="8" customFormat="1" x14ac:dyDescent="0.3">
      <c r="A60"/>
      <c r="B60" t="s">
        <v>25</v>
      </c>
      <c r="C60" s="2">
        <v>7650</v>
      </c>
      <c r="D60" s="2">
        <v>9347</v>
      </c>
      <c r="E60" s="2">
        <v>10378</v>
      </c>
      <c r="F60" s="2">
        <v>11995</v>
      </c>
      <c r="G60" s="2">
        <v>301</v>
      </c>
      <c r="H60" s="2">
        <v>6979</v>
      </c>
      <c r="I60" s="2">
        <v>9961</v>
      </c>
      <c r="J60" s="7">
        <v>0.28999999999999998</v>
      </c>
      <c r="K60" s="7">
        <v>0.36</v>
      </c>
      <c r="L60" s="7">
        <v>0.4</v>
      </c>
      <c r="M60" s="7">
        <v>0.46</v>
      </c>
      <c r="N60" s="7">
        <v>0.01</v>
      </c>
      <c r="O60" s="7">
        <v>0.27</v>
      </c>
      <c r="P60" s="7">
        <v>0.38</v>
      </c>
      <c r="Q60" s="7"/>
      <c r="R60" s="7">
        <f t="shared" si="9"/>
        <v>0.76767676767676774</v>
      </c>
      <c r="S60" s="7">
        <f t="shared" si="10"/>
        <v>1.1796111698310967</v>
      </c>
      <c r="T60" s="7">
        <f t="shared" si="11"/>
        <v>-0.41193440215432897</v>
      </c>
      <c r="U60" s="7">
        <f>Löhne!Q20</f>
        <v>65.099999999999994</v>
      </c>
    </row>
    <row r="61" spans="1:21" s="8" customFormat="1" x14ac:dyDescent="0.3">
      <c r="A61"/>
      <c r="B61" t="s">
        <v>26</v>
      </c>
      <c r="C61" s="2">
        <v>37651</v>
      </c>
      <c r="D61" s="2">
        <v>46510</v>
      </c>
      <c r="E61" s="2">
        <v>36904</v>
      </c>
      <c r="F61" s="2">
        <v>66488</v>
      </c>
      <c r="G61" s="2">
        <v>714</v>
      </c>
      <c r="H61" s="2">
        <v>33300</v>
      </c>
      <c r="I61" s="2">
        <v>48986</v>
      </c>
      <c r="J61" s="7">
        <v>0.45</v>
      </c>
      <c r="K61" s="7">
        <v>0.55000000000000004</v>
      </c>
      <c r="L61" s="7">
        <v>0.44</v>
      </c>
      <c r="M61" s="7">
        <v>0.79</v>
      </c>
      <c r="N61" s="7">
        <v>0.01</v>
      </c>
      <c r="O61" s="7">
        <v>0.4</v>
      </c>
      <c r="P61" s="7">
        <v>0.57999999999999996</v>
      </c>
      <c r="Q61" s="7"/>
      <c r="R61" s="7">
        <f t="shared" si="9"/>
        <v>1.1717171717171715</v>
      </c>
      <c r="S61" s="7">
        <f t="shared" si="10"/>
        <v>1.2081676273122495</v>
      </c>
      <c r="T61" s="7">
        <f t="shared" si="11"/>
        <v>-3.645045559507798E-2</v>
      </c>
      <c r="U61" s="7">
        <f>Löhne!Q21</f>
        <v>48</v>
      </c>
    </row>
    <row r="62" spans="1:21" s="8" customFormat="1" x14ac:dyDescent="0.3">
      <c r="A62"/>
      <c r="B62" t="s">
        <v>27</v>
      </c>
      <c r="C62" s="2">
        <v>586045</v>
      </c>
      <c r="D62" s="2">
        <v>670485</v>
      </c>
      <c r="E62" s="2">
        <v>890539</v>
      </c>
      <c r="F62" s="2">
        <v>1089571</v>
      </c>
      <c r="G62" s="2">
        <v>4932</v>
      </c>
      <c r="H62" s="2">
        <v>508631</v>
      </c>
      <c r="I62" s="2">
        <v>764389</v>
      </c>
      <c r="J62" s="7">
        <v>0.53</v>
      </c>
      <c r="K62" s="7">
        <v>0.61</v>
      </c>
      <c r="L62" s="7">
        <v>0.89</v>
      </c>
      <c r="M62" s="7">
        <v>0.99</v>
      </c>
      <c r="N62" s="7">
        <v>0</v>
      </c>
      <c r="O62" s="7">
        <v>0.46</v>
      </c>
      <c r="P62" s="7">
        <v>0.69</v>
      </c>
      <c r="Q62" s="7"/>
      <c r="R62" s="7">
        <f t="shared" si="9"/>
        <v>1.3939393939393938</v>
      </c>
      <c r="S62" s="7">
        <f t="shared" si="10"/>
        <v>1.0798488144475673</v>
      </c>
      <c r="T62" s="7">
        <f t="shared" si="11"/>
        <v>0.3140905794918265</v>
      </c>
      <c r="U62" s="7">
        <f>Löhne!Q22</f>
        <v>67.2</v>
      </c>
    </row>
    <row r="63" spans="1:21" s="8" customFormat="1" x14ac:dyDescent="0.3">
      <c r="A63"/>
      <c r="B63" t="s">
        <v>28</v>
      </c>
      <c r="C63" s="2">
        <v>15000000</v>
      </c>
      <c r="D63" s="2">
        <v>17300000</v>
      </c>
      <c r="E63" s="2">
        <v>23300000</v>
      </c>
      <c r="F63" s="2">
        <v>2600000</v>
      </c>
      <c r="G63" s="2">
        <v>300000</v>
      </c>
      <c r="H63" s="2">
        <v>13200000</v>
      </c>
      <c r="I63" s="2">
        <v>19500000</v>
      </c>
      <c r="J63" s="7">
        <v>0.64</v>
      </c>
      <c r="K63" s="7">
        <v>0.73</v>
      </c>
      <c r="L63" s="7">
        <v>0.99</v>
      </c>
      <c r="M63" s="7">
        <v>1.1299999999999999</v>
      </c>
      <c r="N63" s="7">
        <v>0.01</v>
      </c>
      <c r="O63" s="7">
        <v>0.56000000000000005</v>
      </c>
      <c r="P63" s="7">
        <v>0.83</v>
      </c>
      <c r="Q63" s="7"/>
      <c r="R63" s="7">
        <f t="shared" si="9"/>
        <v>1.6767676767676765</v>
      </c>
      <c r="S63" s="7">
        <f t="shared" si="10"/>
        <v>1.1088749267691353</v>
      </c>
      <c r="T63" s="7">
        <f t="shared" si="11"/>
        <v>0.56789274999854111</v>
      </c>
      <c r="U63" s="7">
        <f>Löhne!Q23</f>
        <v>61.2</v>
      </c>
    </row>
    <row r="64" spans="1:21" s="8" customFormat="1" x14ac:dyDescent="0.3">
      <c r="A64"/>
      <c r="B64"/>
      <c r="C64" s="4" t="s">
        <v>58</v>
      </c>
      <c r="D64" s="4" t="s">
        <v>58</v>
      </c>
      <c r="E64" s="4" t="s">
        <v>58</v>
      </c>
      <c r="F64" s="4" t="s">
        <v>58</v>
      </c>
      <c r="G64" s="4" t="s">
        <v>58</v>
      </c>
      <c r="H64" s="4" t="s">
        <v>58</v>
      </c>
      <c r="I64" s="4" t="s">
        <v>58</v>
      </c>
      <c r="J64"/>
      <c r="K64"/>
      <c r="L64"/>
      <c r="M64"/>
      <c r="N64"/>
      <c r="O64"/>
      <c r="P64"/>
      <c r="Q64" s="7"/>
      <c r="R64" s="7"/>
      <c r="S64" s="7"/>
      <c r="T64" s="7"/>
    </row>
    <row r="65" spans="1:21" s="8" customFormat="1" x14ac:dyDescent="0.3">
      <c r="A65"/>
      <c r="B65" t="s">
        <v>34</v>
      </c>
      <c r="C65" s="2">
        <v>3657</v>
      </c>
      <c r="D65" s="2">
        <v>4301</v>
      </c>
      <c r="E65" s="2">
        <v>5715</v>
      </c>
      <c r="F65" s="2">
        <v>6160</v>
      </c>
      <c r="G65" s="2">
        <v>54</v>
      </c>
      <c r="H65" s="2">
        <v>3265</v>
      </c>
      <c r="I65" s="2">
        <v>4763</v>
      </c>
      <c r="J65" s="7">
        <v>0.61</v>
      </c>
      <c r="K65" s="7">
        <v>0.71</v>
      </c>
      <c r="L65" s="7">
        <v>0.95</v>
      </c>
      <c r="M65" s="7">
        <v>1.02</v>
      </c>
      <c r="N65" s="7">
        <v>0.01</v>
      </c>
      <c r="O65" s="7">
        <v>0.54</v>
      </c>
      <c r="P65" s="7">
        <v>0.79</v>
      </c>
      <c r="Q65" s="7"/>
      <c r="R65" s="7">
        <f>P65/SUM(P$55:P$65)*12</f>
        <v>1.595959595959596</v>
      </c>
      <c r="S65" s="7"/>
      <c r="T65" s="7"/>
      <c r="U65" s="7">
        <f>Löhne!Q24</f>
        <v>52</v>
      </c>
    </row>
    <row r="66" spans="1:21" s="8" customFormat="1" x14ac:dyDescent="0.3">
      <c r="A66"/>
      <c r="B66" t="s">
        <v>30</v>
      </c>
      <c r="C66" s="2">
        <v>657000</v>
      </c>
      <c r="D66" s="2">
        <v>862000</v>
      </c>
      <c r="E66" s="2">
        <v>834000</v>
      </c>
      <c r="F66" s="2">
        <v>816000</v>
      </c>
      <c r="G66" s="2">
        <v>22000</v>
      </c>
      <c r="H66" s="2">
        <v>633000</v>
      </c>
      <c r="I66" s="2">
        <v>852000</v>
      </c>
      <c r="J66" s="7">
        <v>1.26</v>
      </c>
      <c r="K66" s="7">
        <v>1.65</v>
      </c>
      <c r="L66" s="7">
        <v>1.6</v>
      </c>
      <c r="M66" s="7">
        <v>1.56</v>
      </c>
      <c r="N66" s="7">
        <v>0.04</v>
      </c>
      <c r="O66" s="7">
        <v>1.21</v>
      </c>
      <c r="P66" s="7">
        <v>1.63</v>
      </c>
      <c r="Q66" s="7"/>
      <c r="R66" s="7">
        <f>P66/SUM(P$55:P$65)*12</f>
        <v>3.2929292929292924</v>
      </c>
      <c r="S66" s="7"/>
      <c r="T66" s="7"/>
      <c r="U66" s="7">
        <f>Löhne!Q25</f>
        <v>53.3</v>
      </c>
    </row>
    <row r="67" spans="1:21" s="8" customFormat="1" x14ac:dyDescent="0.3">
      <c r="A67"/>
      <c r="B67" t="s">
        <v>31</v>
      </c>
      <c r="C67" s="2">
        <v>1247000</v>
      </c>
      <c r="D67" s="2">
        <v>1512000</v>
      </c>
      <c r="E67" s="2">
        <v>1765000</v>
      </c>
      <c r="F67" s="2">
        <v>1662000</v>
      </c>
      <c r="G67" s="2">
        <v>218000</v>
      </c>
      <c r="H67" s="2">
        <v>1182000</v>
      </c>
      <c r="I67" s="2">
        <v>1562000</v>
      </c>
      <c r="J67" s="7">
        <v>1.25</v>
      </c>
      <c r="K67" s="7">
        <v>1.51</v>
      </c>
      <c r="L67" s="7">
        <v>1.77</v>
      </c>
      <c r="M67" s="7">
        <v>1.66</v>
      </c>
      <c r="N67" s="7">
        <v>0.22</v>
      </c>
      <c r="O67" s="7">
        <v>1.18</v>
      </c>
      <c r="P67" s="7">
        <v>1.56</v>
      </c>
      <c r="Q67" s="7"/>
      <c r="R67" s="7">
        <f>P67/SUM(P$55:P$65)*12</f>
        <v>3.1515151515151514</v>
      </c>
      <c r="S67" s="7"/>
      <c r="T67" s="7"/>
      <c r="U67" s="7">
        <f>Löhne!Q26</f>
        <v>69.900000000000006</v>
      </c>
    </row>
    <row r="68" spans="1:21" s="8" customForma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21" s="8" customForma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21" s="8" customForma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21" s="8" customForma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21" s="8" customForma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21" s="8" customForma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21" s="8" customForma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21" s="8" customForma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21" s="8" customFormat="1" x14ac:dyDescent="0.3">
      <c r="A76"/>
      <c r="C76"/>
      <c r="D76"/>
      <c r="E76"/>
      <c r="F76"/>
      <c r="G76"/>
      <c r="H76"/>
      <c r="I76"/>
      <c r="J76"/>
      <c r="K76" s="4"/>
      <c r="L76" s="4"/>
    </row>
    <row r="77" spans="1:21" s="8" customFormat="1" x14ac:dyDescent="0.3">
      <c r="A77"/>
      <c r="C77"/>
    </row>
    <row r="78" spans="1:21" s="8" customFormat="1" x14ac:dyDescent="0.3">
      <c r="A78"/>
    </row>
    <row r="79" spans="1:21" s="8" customFormat="1" x14ac:dyDescent="0.3">
      <c r="A79"/>
      <c r="E79"/>
    </row>
    <row r="80" spans="1:21" s="8" customFormat="1" x14ac:dyDescent="0.3">
      <c r="A80"/>
      <c r="C80"/>
      <c r="D80" s="4"/>
      <c r="E80" s="4"/>
      <c r="F80" s="4"/>
      <c r="G80" s="4"/>
      <c r="H80" s="4"/>
      <c r="I80" s="4"/>
      <c r="J80"/>
      <c r="K80"/>
      <c r="L80"/>
      <c r="M80"/>
      <c r="N80"/>
      <c r="O80"/>
      <c r="P80"/>
    </row>
    <row r="81" spans="1:16" s="8" customFormat="1" x14ac:dyDescent="0.3">
      <c r="A81"/>
      <c r="B81" s="8" t="s">
        <v>103</v>
      </c>
      <c r="C81" s="8" t="s">
        <v>101</v>
      </c>
      <c r="D81"/>
      <c r="E81" s="8" t="s">
        <v>61</v>
      </c>
      <c r="H81" s="8" t="s">
        <v>102</v>
      </c>
      <c r="J81"/>
      <c r="K81"/>
      <c r="L81"/>
      <c r="M81"/>
      <c r="N81"/>
      <c r="O81"/>
      <c r="P81"/>
    </row>
    <row r="82" spans="1:16" s="8" customFormat="1" x14ac:dyDescent="0.3">
      <c r="A82"/>
      <c r="C82" s="8" t="s">
        <v>100</v>
      </c>
      <c r="D82" s="8" t="s">
        <v>68</v>
      </c>
      <c r="E82" s="8" t="s">
        <v>99</v>
      </c>
      <c r="F82" s="8" t="s">
        <v>70</v>
      </c>
      <c r="G82" s="8" t="s">
        <v>71</v>
      </c>
      <c r="H82" s="8" t="s">
        <v>74</v>
      </c>
      <c r="I82" s="8" t="s">
        <v>75</v>
      </c>
      <c r="J82"/>
      <c r="K82"/>
      <c r="L82"/>
      <c r="M82"/>
      <c r="N82"/>
      <c r="O82"/>
      <c r="P82"/>
    </row>
    <row r="83" spans="1:16" s="8" customFormat="1" x14ac:dyDescent="0.3">
      <c r="A83"/>
      <c r="B83" s="8">
        <v>1920</v>
      </c>
      <c r="L83"/>
      <c r="M83"/>
      <c r="N83"/>
      <c r="O83"/>
      <c r="P83"/>
    </row>
    <row r="84" spans="1:16" s="8" customFormat="1" x14ac:dyDescent="0.3">
      <c r="A84"/>
      <c r="B84" s="8" t="s">
        <v>21</v>
      </c>
      <c r="C84" s="6">
        <v>8.4700000000000006</v>
      </c>
      <c r="D84" s="6">
        <v>9.48</v>
      </c>
      <c r="E84" s="6">
        <v>5.01</v>
      </c>
      <c r="F84" s="6">
        <v>17.989999999999998</v>
      </c>
      <c r="G84" s="6">
        <v>1.67</v>
      </c>
      <c r="H84" s="6">
        <v>7</v>
      </c>
      <c r="I84" s="6">
        <v>10.56</v>
      </c>
      <c r="J84"/>
      <c r="K84"/>
      <c r="L84"/>
      <c r="M84"/>
      <c r="N84"/>
      <c r="O84"/>
      <c r="P84"/>
    </row>
    <row r="85" spans="1:16" s="8" customFormat="1" x14ac:dyDescent="0.3">
      <c r="A85"/>
      <c r="B85" s="8" t="s">
        <v>22</v>
      </c>
      <c r="C85" s="6">
        <v>9.56</v>
      </c>
      <c r="D85" s="6">
        <v>11.01</v>
      </c>
      <c r="E85" s="6">
        <v>7.08</v>
      </c>
      <c r="F85" s="6">
        <v>18.559999999999999</v>
      </c>
      <c r="G85" s="6">
        <v>1.71</v>
      </c>
      <c r="H85" s="6">
        <v>8.17</v>
      </c>
      <c r="I85" s="6">
        <v>11.97</v>
      </c>
      <c r="J85"/>
      <c r="K85"/>
      <c r="L85"/>
      <c r="M85"/>
      <c r="N85"/>
      <c r="O85"/>
      <c r="P85"/>
    </row>
    <row r="86" spans="1:16" s="8" customFormat="1" x14ac:dyDescent="0.3">
      <c r="A86"/>
      <c r="B86" s="8" t="s">
        <v>23</v>
      </c>
      <c r="C86" s="6">
        <v>10.42</v>
      </c>
      <c r="D86" s="6">
        <v>12.29</v>
      </c>
      <c r="E86" s="6">
        <v>8.7899999999999991</v>
      </c>
      <c r="F86" s="6">
        <v>18.579999999999998</v>
      </c>
      <c r="G86" s="6">
        <v>1.75</v>
      </c>
      <c r="H86" s="6">
        <v>9.16</v>
      </c>
      <c r="I86" s="6">
        <v>13.08</v>
      </c>
      <c r="J86"/>
      <c r="K86"/>
      <c r="L86"/>
      <c r="M86"/>
      <c r="N86"/>
      <c r="O86"/>
      <c r="P86"/>
    </row>
    <row r="87" spans="1:16" s="8" customFormat="1" x14ac:dyDescent="0.3">
      <c r="A87"/>
      <c r="B87" s="8" t="s">
        <v>24</v>
      </c>
      <c r="C87" s="6">
        <v>11.02</v>
      </c>
      <c r="D87" s="6">
        <v>13.22</v>
      </c>
      <c r="E87" s="6">
        <v>8.83</v>
      </c>
      <c r="F87" s="6">
        <v>19.25</v>
      </c>
      <c r="G87" s="6">
        <v>1.76</v>
      </c>
      <c r="H87" s="6">
        <v>9.75</v>
      </c>
      <c r="I87" s="6">
        <v>13.86</v>
      </c>
      <c r="J87"/>
      <c r="K87"/>
      <c r="L87"/>
      <c r="M87"/>
      <c r="N87"/>
      <c r="O87"/>
      <c r="P87"/>
    </row>
    <row r="88" spans="1:16" s="8" customFormat="1" x14ac:dyDescent="0.3">
      <c r="A88"/>
      <c r="B88" s="8" t="s">
        <v>25</v>
      </c>
      <c r="C88" s="6">
        <v>10.83</v>
      </c>
      <c r="D88" s="6">
        <v>12.8</v>
      </c>
      <c r="E88" s="6">
        <v>9.1999999999999993</v>
      </c>
      <c r="F88" s="6">
        <v>19.25</v>
      </c>
      <c r="G88" s="6">
        <v>1.78</v>
      </c>
      <c r="H88" s="6">
        <v>9.5299999999999994</v>
      </c>
      <c r="I88" s="6">
        <v>13.61</v>
      </c>
      <c r="J88"/>
      <c r="K88"/>
      <c r="L88"/>
      <c r="M88"/>
      <c r="N88"/>
      <c r="O88"/>
      <c r="P88"/>
    </row>
    <row r="89" spans="1:16" s="8" customFormat="1" x14ac:dyDescent="0.3">
      <c r="A89"/>
      <c r="B89" s="8" t="s">
        <v>26</v>
      </c>
      <c r="C89" s="6">
        <v>10.65</v>
      </c>
      <c r="D89" s="6">
        <v>12.52</v>
      </c>
      <c r="E89" s="6">
        <v>9.3800000000000008</v>
      </c>
      <c r="F89" s="6">
        <v>19.07</v>
      </c>
      <c r="G89" s="6">
        <v>1.79</v>
      </c>
      <c r="H89" s="6">
        <v>9.35</v>
      </c>
      <c r="I89" s="6">
        <v>13.37</v>
      </c>
      <c r="J89"/>
      <c r="K89"/>
      <c r="L89"/>
      <c r="M89"/>
      <c r="N89"/>
      <c r="O89"/>
      <c r="P89"/>
    </row>
    <row r="90" spans="1:16" s="8" customFormat="1" x14ac:dyDescent="0.3">
      <c r="A90"/>
      <c r="B90" s="8" t="s">
        <v>27</v>
      </c>
      <c r="C90" s="6">
        <v>10.23</v>
      </c>
      <c r="D90" s="6">
        <v>11.7</v>
      </c>
      <c r="E90" s="6">
        <v>9.68</v>
      </c>
      <c r="F90" s="6">
        <v>19.04</v>
      </c>
      <c r="G90" s="6">
        <v>1.83</v>
      </c>
      <c r="H90" s="6">
        <v>8.8699999999999992</v>
      </c>
      <c r="I90" s="6">
        <v>12.81</v>
      </c>
      <c r="J90"/>
      <c r="K90"/>
      <c r="L90"/>
      <c r="M90"/>
      <c r="N90"/>
      <c r="O90"/>
      <c r="P90"/>
    </row>
    <row r="91" spans="1:16" s="8" customFormat="1" x14ac:dyDescent="0.3">
      <c r="A91"/>
      <c r="B91" s="8" t="s">
        <v>28</v>
      </c>
      <c r="C91" s="6">
        <v>10.15</v>
      </c>
      <c r="D91" s="6">
        <v>11.66</v>
      </c>
      <c r="E91" s="6">
        <v>9.4600000000000009</v>
      </c>
      <c r="F91" s="6">
        <v>18.829999999999998</v>
      </c>
      <c r="G91" s="6">
        <v>1.84</v>
      </c>
      <c r="H91" s="6">
        <v>8.81</v>
      </c>
      <c r="I91" s="6">
        <v>12.7</v>
      </c>
      <c r="J91"/>
      <c r="K91"/>
      <c r="L91"/>
      <c r="M91"/>
      <c r="N91"/>
      <c r="O91"/>
      <c r="P91"/>
    </row>
    <row r="92" spans="1:16" s="8" customFormat="1" x14ac:dyDescent="0.3">
      <c r="A92"/>
      <c r="B92" s="8" t="s">
        <v>34</v>
      </c>
      <c r="C92" s="6">
        <v>10.71</v>
      </c>
      <c r="D92" s="6">
        <v>12.6</v>
      </c>
      <c r="E92" s="6">
        <v>9.7100000000000009</v>
      </c>
      <c r="F92" s="6">
        <v>18.87</v>
      </c>
      <c r="G92" s="6">
        <v>1.87</v>
      </c>
      <c r="H92" s="6">
        <v>9.4499999999999993</v>
      </c>
      <c r="I92" s="6">
        <v>13.42</v>
      </c>
      <c r="J92"/>
      <c r="K92"/>
      <c r="L92"/>
      <c r="M92"/>
      <c r="N92"/>
      <c r="O92"/>
      <c r="P92"/>
    </row>
    <row r="93" spans="1:16" s="8" customFormat="1" x14ac:dyDescent="0.3">
      <c r="A93"/>
      <c r="B93" s="8" t="s">
        <v>30</v>
      </c>
      <c r="C93" s="6">
        <v>11.18</v>
      </c>
      <c r="D93" s="6">
        <v>13.43</v>
      </c>
      <c r="E93" s="6">
        <v>9.74</v>
      </c>
      <c r="F93" s="6">
        <v>18.89</v>
      </c>
      <c r="G93" s="6">
        <v>1.88</v>
      </c>
      <c r="H93" s="6">
        <v>9.99</v>
      </c>
      <c r="I93" s="6">
        <v>14.04</v>
      </c>
      <c r="J93"/>
      <c r="K93"/>
      <c r="L93"/>
      <c r="M93"/>
      <c r="N93"/>
      <c r="O93"/>
      <c r="P93"/>
    </row>
    <row r="94" spans="1:16" s="8" customFormat="1" x14ac:dyDescent="0.3">
      <c r="A94"/>
      <c r="B94" s="8" t="s">
        <v>31</v>
      </c>
      <c r="C94" s="6">
        <v>11.58</v>
      </c>
      <c r="D94" s="6">
        <v>14.27</v>
      </c>
      <c r="E94" s="6">
        <v>8.86</v>
      </c>
      <c r="F94" s="6">
        <v>18.77</v>
      </c>
      <c r="G94" s="6">
        <v>1.91</v>
      </c>
      <c r="H94" s="6">
        <v>10.47</v>
      </c>
      <c r="I94" s="6">
        <v>14.55</v>
      </c>
      <c r="J94"/>
      <c r="K94"/>
      <c r="L94"/>
      <c r="M94"/>
      <c r="N94"/>
      <c r="O94"/>
      <c r="P94"/>
    </row>
    <row r="95" spans="1:16" s="8" customFormat="1" x14ac:dyDescent="0.3">
      <c r="A95"/>
      <c r="B95" s="8">
        <v>1921</v>
      </c>
      <c r="C95" s="6"/>
      <c r="D95" s="6"/>
      <c r="E95" s="6"/>
      <c r="F95" s="6"/>
      <c r="G95" s="6"/>
      <c r="H95" s="6"/>
      <c r="I95" s="6"/>
      <c r="J95"/>
      <c r="K95"/>
      <c r="L95"/>
      <c r="M95"/>
      <c r="N95"/>
      <c r="O95"/>
      <c r="P95"/>
    </row>
    <row r="96" spans="1:16" s="8" customFormat="1" x14ac:dyDescent="0.3">
      <c r="A96"/>
      <c r="B96" s="8" t="s">
        <v>20</v>
      </c>
      <c r="C96" s="6">
        <v>11.79</v>
      </c>
      <c r="D96" s="6">
        <v>14.23</v>
      </c>
      <c r="E96" s="6">
        <v>11.75</v>
      </c>
      <c r="F96" s="6">
        <v>18.850000000000001</v>
      </c>
      <c r="G96" s="6">
        <v>1.95</v>
      </c>
      <c r="H96" s="6">
        <v>10.7</v>
      </c>
      <c r="I96" s="6">
        <v>14.81</v>
      </c>
      <c r="J96"/>
      <c r="K96"/>
      <c r="L96"/>
      <c r="M96"/>
      <c r="N96"/>
      <c r="O96"/>
      <c r="P96"/>
    </row>
    <row r="97" spans="1:21" s="8" customFormat="1" x14ac:dyDescent="0.3">
      <c r="A97"/>
      <c r="B97" s="8" t="s">
        <v>21</v>
      </c>
      <c r="C97" s="6">
        <v>11.47</v>
      </c>
      <c r="D97" s="6">
        <v>13.62</v>
      </c>
      <c r="E97" s="6">
        <v>11.96</v>
      </c>
      <c r="F97" s="6">
        <v>18.850000000000001</v>
      </c>
      <c r="G97" s="6">
        <v>1.98</v>
      </c>
      <c r="H97" s="6">
        <v>10.33</v>
      </c>
      <c r="I97" s="6">
        <v>14.38</v>
      </c>
      <c r="J97"/>
      <c r="K97"/>
      <c r="L97"/>
      <c r="M97"/>
      <c r="N97"/>
      <c r="O97"/>
      <c r="P97"/>
    </row>
    <row r="98" spans="1:21" s="8" customFormat="1" x14ac:dyDescent="0.3">
      <c r="A98"/>
      <c r="B98" s="8" t="s">
        <v>22</v>
      </c>
      <c r="C98" s="6">
        <v>11.38</v>
      </c>
      <c r="D98" s="6">
        <v>13.52</v>
      </c>
      <c r="E98" s="6">
        <v>12.15</v>
      </c>
      <c r="F98" s="6">
        <v>18.510000000000002</v>
      </c>
      <c r="G98" s="6">
        <v>1.98</v>
      </c>
      <c r="H98" s="6">
        <v>10.28</v>
      </c>
      <c r="I98" s="6">
        <v>14.26</v>
      </c>
      <c r="J98"/>
      <c r="K98"/>
      <c r="L98"/>
      <c r="M98"/>
      <c r="N98"/>
      <c r="O98"/>
      <c r="P98"/>
    </row>
    <row r="99" spans="1:21" s="8" customFormat="1" x14ac:dyDescent="0.3">
      <c r="A99"/>
      <c r="B99" s="8" t="s">
        <v>23</v>
      </c>
      <c r="C99" s="6">
        <v>11.27</v>
      </c>
      <c r="D99" s="6">
        <v>13.34</v>
      </c>
      <c r="E99" s="6">
        <v>12.67</v>
      </c>
      <c r="F99" s="6">
        <v>18.07</v>
      </c>
      <c r="G99" s="6">
        <v>2.0299999999999998</v>
      </c>
      <c r="H99" s="6">
        <v>10.220000000000001</v>
      </c>
      <c r="I99" s="6">
        <v>14.11</v>
      </c>
      <c r="J99"/>
      <c r="K99"/>
      <c r="L99"/>
      <c r="M99"/>
      <c r="N99"/>
      <c r="O99"/>
      <c r="P99"/>
    </row>
    <row r="100" spans="1:21" s="8" customFormat="1" x14ac:dyDescent="0.3">
      <c r="A100"/>
      <c r="B100" s="8" t="s">
        <v>24</v>
      </c>
      <c r="C100" s="6">
        <v>11.2</v>
      </c>
      <c r="D100" s="6">
        <v>13.2</v>
      </c>
      <c r="E100" s="6">
        <v>12.81</v>
      </c>
      <c r="F100" s="6">
        <v>18.07</v>
      </c>
      <c r="G100" s="6">
        <v>2.0299999999999998</v>
      </c>
      <c r="H100" s="6">
        <v>10.14</v>
      </c>
      <c r="I100" s="6">
        <v>14.01</v>
      </c>
      <c r="J100"/>
      <c r="K100"/>
      <c r="L100"/>
      <c r="M100"/>
      <c r="N100"/>
      <c r="O100"/>
      <c r="P100"/>
    </row>
    <row r="101" spans="1:21" s="8" customFormat="1" x14ac:dyDescent="0.3">
      <c r="A101"/>
      <c r="B101" s="8" t="s">
        <v>25</v>
      </c>
      <c r="C101" s="6">
        <v>11.67</v>
      </c>
      <c r="D101" s="6">
        <v>13.7</v>
      </c>
      <c r="E101" s="6">
        <v>12.81</v>
      </c>
      <c r="F101" s="6">
        <v>19.38</v>
      </c>
      <c r="G101" s="6">
        <v>2.09</v>
      </c>
      <c r="H101" s="6">
        <v>10.48</v>
      </c>
      <c r="I101" s="6">
        <v>14.61</v>
      </c>
      <c r="J101"/>
      <c r="K101"/>
      <c r="L101"/>
      <c r="M101"/>
      <c r="N101"/>
      <c r="O101"/>
      <c r="P101"/>
    </row>
    <row r="102" spans="1:21" s="8" customFormat="1" x14ac:dyDescent="0.3">
      <c r="A102"/>
      <c r="B102" s="8" t="s">
        <v>26</v>
      </c>
      <c r="C102" s="6">
        <v>12.5</v>
      </c>
      <c r="D102" s="6">
        <v>14.91</v>
      </c>
      <c r="E102" s="6">
        <v>12.79</v>
      </c>
      <c r="F102" s="6">
        <v>20.66</v>
      </c>
      <c r="G102" s="6">
        <v>2.09</v>
      </c>
      <c r="H102" s="6">
        <v>11.24</v>
      </c>
      <c r="I102" s="6">
        <v>15.69</v>
      </c>
      <c r="J102"/>
      <c r="K102"/>
      <c r="L102"/>
      <c r="M102"/>
      <c r="N102"/>
      <c r="O102"/>
      <c r="P102"/>
    </row>
    <row r="103" spans="1:21" s="8" customFormat="1" x14ac:dyDescent="0.3">
      <c r="A103"/>
      <c r="B103" s="8" t="s">
        <v>27</v>
      </c>
      <c r="C103" s="6">
        <v>13.33</v>
      </c>
      <c r="D103" s="6">
        <v>15.89</v>
      </c>
      <c r="E103" s="6">
        <v>13.04</v>
      </c>
      <c r="F103" s="6">
        <v>22.46</v>
      </c>
      <c r="G103" s="6">
        <v>2.1</v>
      </c>
      <c r="H103" s="6">
        <v>11.92</v>
      </c>
      <c r="I103" s="6">
        <v>16.78</v>
      </c>
      <c r="J103"/>
      <c r="K103"/>
      <c r="L103"/>
      <c r="M103"/>
      <c r="N103"/>
      <c r="O103"/>
      <c r="P103"/>
    </row>
    <row r="104" spans="1:21" s="8" customFormat="1" x14ac:dyDescent="0.3">
      <c r="A104"/>
      <c r="B104" s="8" t="s">
        <v>28</v>
      </c>
      <c r="C104" s="6">
        <v>13.74</v>
      </c>
      <c r="D104" s="6">
        <v>16.14</v>
      </c>
      <c r="E104" s="6">
        <v>13.47</v>
      </c>
      <c r="F104" s="6">
        <v>24.23</v>
      </c>
      <c r="G104" s="6">
        <v>2.11</v>
      </c>
      <c r="H104" s="6">
        <v>12.12</v>
      </c>
      <c r="I104" s="6">
        <v>17.309999999999999</v>
      </c>
      <c r="J104"/>
      <c r="K104"/>
      <c r="L104"/>
      <c r="M104"/>
      <c r="N104"/>
      <c r="O104"/>
      <c r="P104"/>
    </row>
    <row r="105" spans="1:21" s="8" customFormat="1" x14ac:dyDescent="0.3">
      <c r="A105"/>
      <c r="B105" s="8" t="s">
        <v>34</v>
      </c>
      <c r="C105" s="6">
        <v>15.04</v>
      </c>
      <c r="D105" s="6">
        <v>17.57</v>
      </c>
      <c r="E105" s="6">
        <v>14.1</v>
      </c>
      <c r="F105" s="6">
        <v>27.74</v>
      </c>
      <c r="G105" s="6">
        <v>2.1800000000000002</v>
      </c>
      <c r="H105" s="6">
        <v>13.08</v>
      </c>
      <c r="I105" s="6">
        <v>18.989999999999998</v>
      </c>
      <c r="J105"/>
      <c r="K105"/>
      <c r="L105"/>
      <c r="M105" s="2"/>
      <c r="N105" s="2"/>
      <c r="O105" s="2"/>
      <c r="P105" s="2"/>
      <c r="Q105" s="2"/>
      <c r="R105" s="2"/>
      <c r="S105" s="2"/>
      <c r="T105" s="2"/>
      <c r="U105" s="2"/>
    </row>
    <row r="106" spans="1:21" s="8" customFormat="1" x14ac:dyDescent="0.3">
      <c r="A106"/>
      <c r="B106" s="8" t="s">
        <v>30</v>
      </c>
      <c r="C106" s="6">
        <v>17.75</v>
      </c>
      <c r="D106" s="6">
        <v>21.89</v>
      </c>
      <c r="E106" s="6">
        <v>14.84</v>
      </c>
      <c r="F106" s="6">
        <v>29.47</v>
      </c>
      <c r="G106" s="6">
        <v>2.21</v>
      </c>
      <c r="H106" s="6">
        <v>15.94</v>
      </c>
      <c r="I106" s="6">
        <v>22.52</v>
      </c>
      <c r="J106"/>
      <c r="K106"/>
      <c r="L106"/>
      <c r="M106"/>
      <c r="N106"/>
      <c r="O106"/>
      <c r="P106"/>
    </row>
    <row r="107" spans="1:21" s="8" customFormat="1" x14ac:dyDescent="0.3">
      <c r="A107"/>
      <c r="B107" s="8" t="s">
        <v>31</v>
      </c>
      <c r="C107" s="6">
        <v>19.28</v>
      </c>
      <c r="D107" s="6">
        <v>23.57</v>
      </c>
      <c r="E107" s="6">
        <v>19.989999999999998</v>
      </c>
      <c r="F107" s="6">
        <v>31.07</v>
      </c>
      <c r="G107" s="6">
        <v>2.25</v>
      </c>
      <c r="H107" s="6">
        <v>17.46</v>
      </c>
      <c r="I107" s="6">
        <v>24.51</v>
      </c>
      <c r="J107"/>
      <c r="K107"/>
      <c r="L107"/>
      <c r="M107"/>
      <c r="N107"/>
      <c r="O107"/>
      <c r="P107"/>
    </row>
    <row r="108" spans="1:21" s="8" customFormat="1" x14ac:dyDescent="0.3">
      <c r="A108"/>
      <c r="B108" s="8">
        <v>1922</v>
      </c>
      <c r="C108" s="6"/>
      <c r="D108" s="6"/>
      <c r="E108" s="6"/>
      <c r="F108" s="6"/>
      <c r="G108" s="6"/>
      <c r="H108" s="6"/>
      <c r="I108" s="6"/>
      <c r="J108"/>
      <c r="K108"/>
      <c r="L108"/>
      <c r="M108"/>
      <c r="N108"/>
      <c r="O108"/>
      <c r="P108"/>
    </row>
    <row r="109" spans="1:21" s="8" customFormat="1" x14ac:dyDescent="0.3">
      <c r="A109"/>
      <c r="B109" s="8" t="s">
        <v>20</v>
      </c>
      <c r="C109" s="6">
        <v>20.41</v>
      </c>
      <c r="D109" s="6">
        <v>24.63</v>
      </c>
      <c r="E109" s="6">
        <v>20.94</v>
      </c>
      <c r="F109" s="6">
        <v>34.4</v>
      </c>
      <c r="G109" s="6">
        <v>2.36</v>
      </c>
      <c r="H109" s="6">
        <v>18.25</v>
      </c>
      <c r="I109" s="6">
        <v>25.36</v>
      </c>
      <c r="J109"/>
      <c r="K109"/>
      <c r="L109"/>
      <c r="M109"/>
      <c r="N109"/>
      <c r="O109"/>
      <c r="P109"/>
    </row>
    <row r="110" spans="1:21" s="8" customFormat="1" x14ac:dyDescent="0.3">
      <c r="A110"/>
      <c r="B110" s="8" t="s">
        <v>21</v>
      </c>
      <c r="C110" s="6">
        <v>24.49</v>
      </c>
      <c r="D110" s="6">
        <v>30.2</v>
      </c>
      <c r="E110" s="6">
        <v>23.85</v>
      </c>
      <c r="F110" s="6">
        <v>40.04</v>
      </c>
      <c r="G110" s="6">
        <v>2.4</v>
      </c>
      <c r="H110" s="6">
        <v>22.09</v>
      </c>
      <c r="I110" s="6">
        <v>30.83</v>
      </c>
      <c r="J110"/>
      <c r="K110"/>
      <c r="L110"/>
      <c r="M110"/>
      <c r="N110"/>
      <c r="O110"/>
      <c r="P110"/>
    </row>
    <row r="111" spans="1:21" s="8" customFormat="1" x14ac:dyDescent="0.3">
      <c r="A111"/>
      <c r="B111" s="8" t="s">
        <v>22</v>
      </c>
      <c r="C111" s="6">
        <v>28.97</v>
      </c>
      <c r="D111" s="6">
        <v>36.020000000000003</v>
      </c>
      <c r="E111" s="6">
        <v>29.65</v>
      </c>
      <c r="F111" s="6">
        <v>45.68</v>
      </c>
      <c r="G111" s="6">
        <v>2.5</v>
      </c>
      <c r="H111" s="6">
        <v>26.39</v>
      </c>
      <c r="I111" s="6">
        <v>36.950000000000003</v>
      </c>
      <c r="J111"/>
      <c r="K111"/>
      <c r="L111"/>
      <c r="M111"/>
      <c r="N111"/>
      <c r="O111"/>
      <c r="P111"/>
    </row>
    <row r="112" spans="1:21" s="8" customFormat="1" x14ac:dyDescent="0.3">
      <c r="A112"/>
      <c r="B112" s="8" t="s">
        <v>23</v>
      </c>
      <c r="C112" s="6">
        <v>34.36</v>
      </c>
      <c r="D112" s="6">
        <v>43.56</v>
      </c>
      <c r="E112" s="6">
        <v>34.97</v>
      </c>
      <c r="F112" s="6">
        <v>48.29</v>
      </c>
      <c r="G112" s="6">
        <v>2.87</v>
      </c>
      <c r="H112" s="6">
        <v>31.75</v>
      </c>
      <c r="I112" s="6">
        <v>44.13</v>
      </c>
      <c r="J112"/>
      <c r="K112"/>
      <c r="L112"/>
      <c r="M112"/>
      <c r="N112"/>
      <c r="O112"/>
      <c r="P112"/>
    </row>
    <row r="113" spans="1:16" s="8" customFormat="1" x14ac:dyDescent="0.3">
      <c r="A113"/>
      <c r="B113" s="8" t="s">
        <v>24</v>
      </c>
      <c r="C113" s="6">
        <v>38.03</v>
      </c>
      <c r="D113" s="6">
        <v>46.8</v>
      </c>
      <c r="E113" s="6">
        <v>44.11</v>
      </c>
      <c r="F113" s="6">
        <v>56.88</v>
      </c>
      <c r="G113" s="6">
        <v>3</v>
      </c>
      <c r="H113" s="6">
        <v>34.619999999999997</v>
      </c>
      <c r="I113" s="6">
        <v>48.89</v>
      </c>
      <c r="J113"/>
      <c r="K113"/>
      <c r="L113"/>
      <c r="M113"/>
      <c r="N113"/>
      <c r="O113"/>
      <c r="P113"/>
    </row>
    <row r="114" spans="1:16" s="8" customFormat="1" x14ac:dyDescent="0.3">
      <c r="A114"/>
      <c r="B114" s="8" t="s">
        <v>25</v>
      </c>
      <c r="C114" s="6">
        <v>41.47</v>
      </c>
      <c r="D114" s="6">
        <v>51.19</v>
      </c>
      <c r="E114" s="6">
        <v>48.22</v>
      </c>
      <c r="F114" s="6">
        <v>65.19</v>
      </c>
      <c r="G114" s="6">
        <v>3.13</v>
      </c>
      <c r="H114" s="6">
        <v>37.79</v>
      </c>
      <c r="I114" s="6">
        <v>53.36</v>
      </c>
      <c r="J114"/>
      <c r="K114"/>
      <c r="L114"/>
      <c r="M114"/>
      <c r="N114"/>
      <c r="O114"/>
      <c r="P114"/>
    </row>
    <row r="115" spans="1:16" s="8" customFormat="1" x14ac:dyDescent="0.3">
      <c r="A115"/>
      <c r="B115" s="8" t="s">
        <v>26</v>
      </c>
      <c r="C115" s="6">
        <v>53.92</v>
      </c>
      <c r="D115" s="6">
        <v>68.36</v>
      </c>
      <c r="E115" s="6">
        <v>59.39</v>
      </c>
      <c r="F115" s="6">
        <v>80.16</v>
      </c>
      <c r="G115" s="6">
        <v>3.43</v>
      </c>
      <c r="H115" s="6">
        <v>49.9</v>
      </c>
      <c r="I115" s="6">
        <v>69.58</v>
      </c>
      <c r="J115"/>
      <c r="K115"/>
      <c r="L115"/>
      <c r="M115"/>
      <c r="N115"/>
      <c r="O115"/>
      <c r="P115"/>
    </row>
    <row r="116" spans="1:16" s="8" customFormat="1" x14ac:dyDescent="0.3">
      <c r="A116"/>
      <c r="B116" s="8" t="s">
        <v>27</v>
      </c>
      <c r="C116" s="6">
        <v>77.650000000000006</v>
      </c>
      <c r="D116" s="6">
        <v>97.46</v>
      </c>
      <c r="E116" s="6">
        <v>77.16</v>
      </c>
      <c r="F116" s="6">
        <v>125.71</v>
      </c>
      <c r="G116" s="6">
        <v>4.03</v>
      </c>
      <c r="H116" s="6">
        <v>70.290000000000006</v>
      </c>
      <c r="I116" s="6">
        <v>100.49</v>
      </c>
      <c r="J116"/>
      <c r="K116"/>
      <c r="L116"/>
      <c r="M116"/>
      <c r="N116"/>
      <c r="O116"/>
      <c r="P116"/>
    </row>
    <row r="117" spans="1:16" s="8" customFormat="1" x14ac:dyDescent="0.3">
      <c r="A117"/>
      <c r="B117" s="8" t="s">
        <v>28</v>
      </c>
      <c r="C117" s="6">
        <v>133.19</v>
      </c>
      <c r="D117" s="6">
        <v>154.16999999999999</v>
      </c>
      <c r="E117" s="6">
        <v>161.12100000000001</v>
      </c>
      <c r="F117" s="6">
        <v>260</v>
      </c>
      <c r="G117" s="6">
        <v>4.17</v>
      </c>
      <c r="H117" s="6">
        <v>113.76</v>
      </c>
      <c r="I117" s="6">
        <v>173.21</v>
      </c>
      <c r="J117"/>
      <c r="K117"/>
      <c r="L117"/>
      <c r="M117"/>
      <c r="N117"/>
      <c r="O117"/>
      <c r="P117"/>
    </row>
    <row r="118" spans="1:16" s="8" customFormat="1" x14ac:dyDescent="0.3">
      <c r="A118"/>
      <c r="B118" s="8" t="s">
        <v>34</v>
      </c>
      <c r="C118" s="6">
        <v>220.66</v>
      </c>
      <c r="D118" s="6">
        <v>266.23</v>
      </c>
      <c r="E118" s="6">
        <v>251.72</v>
      </c>
      <c r="F118" s="6">
        <v>386.64</v>
      </c>
      <c r="G118" s="6">
        <v>7.95</v>
      </c>
      <c r="H118" s="6">
        <v>195.04</v>
      </c>
      <c r="I118" s="6">
        <v>285.95</v>
      </c>
      <c r="J118"/>
      <c r="K118"/>
      <c r="L118"/>
      <c r="M118"/>
      <c r="N118"/>
      <c r="O118"/>
      <c r="P118"/>
    </row>
    <row r="119" spans="1:16" s="8" customFormat="1" x14ac:dyDescent="0.3">
      <c r="A119"/>
      <c r="B119" s="8" t="s">
        <v>30</v>
      </c>
      <c r="C119" s="6">
        <v>446.1</v>
      </c>
      <c r="D119" s="6">
        <v>549.82000000000005</v>
      </c>
      <c r="E119" s="6">
        <v>508.3</v>
      </c>
      <c r="F119" s="6">
        <v>741.62</v>
      </c>
      <c r="G119" s="6">
        <v>11.33</v>
      </c>
      <c r="H119" s="6">
        <v>400.47</v>
      </c>
      <c r="I119" s="6">
        <v>579.53</v>
      </c>
      <c r="J119"/>
      <c r="K119"/>
      <c r="L119"/>
      <c r="M119"/>
      <c r="N119"/>
      <c r="O119"/>
      <c r="P119"/>
    </row>
    <row r="120" spans="1:16" s="8" customFormat="1" x14ac:dyDescent="0.3">
      <c r="A120"/>
      <c r="B120" s="8" t="s">
        <v>31</v>
      </c>
      <c r="C120" s="6">
        <v>685.06</v>
      </c>
      <c r="D120" s="6">
        <v>807.02</v>
      </c>
      <c r="E120" s="6">
        <v>1038.9100000000001</v>
      </c>
      <c r="F120" s="6">
        <v>1161.1300000000001</v>
      </c>
      <c r="G120" s="6">
        <v>16.52</v>
      </c>
      <c r="H120" s="6">
        <v>611.55999999999995</v>
      </c>
      <c r="I120" s="6">
        <v>890.23</v>
      </c>
      <c r="J120"/>
      <c r="K120"/>
      <c r="L120"/>
      <c r="M120"/>
      <c r="N120"/>
      <c r="O120"/>
      <c r="P120"/>
    </row>
    <row r="121" spans="1:16" s="8" customForma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8" customForma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8" customFormat="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s="8" customForma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s="8" customFormat="1" x14ac:dyDescent="0.3">
      <c r="A125"/>
      <c r="B125" s="8" t="s">
        <v>103</v>
      </c>
      <c r="C125" s="8" t="s">
        <v>101</v>
      </c>
      <c r="E125" s="8" t="s">
        <v>61</v>
      </c>
      <c r="H125" s="8" t="s">
        <v>102</v>
      </c>
      <c r="J125"/>
      <c r="K125"/>
      <c r="L125"/>
      <c r="M125"/>
      <c r="N125"/>
      <c r="O125"/>
      <c r="P125"/>
    </row>
    <row r="126" spans="1:16" s="8" customFormat="1" x14ac:dyDescent="0.3">
      <c r="A126"/>
      <c r="C126" s="8" t="s">
        <v>100</v>
      </c>
      <c r="D126" s="8" t="s">
        <v>68</v>
      </c>
      <c r="E126" s="8" t="s">
        <v>99</v>
      </c>
      <c r="F126" s="8" t="s">
        <v>70</v>
      </c>
      <c r="G126" s="8" t="s">
        <v>71</v>
      </c>
      <c r="H126" s="8" t="s">
        <v>74</v>
      </c>
      <c r="I126" s="8" t="s">
        <v>75</v>
      </c>
      <c r="J126"/>
      <c r="K126"/>
      <c r="L126"/>
      <c r="M126"/>
      <c r="N126"/>
      <c r="O126"/>
      <c r="P126"/>
    </row>
    <row r="127" spans="1:16" s="8" customFormat="1" x14ac:dyDescent="0.3">
      <c r="A127"/>
      <c r="B127" s="8">
        <v>1923</v>
      </c>
      <c r="C127" s="6"/>
      <c r="D127" s="6"/>
      <c r="E127" s="6"/>
      <c r="F127" s="6"/>
      <c r="G127" s="6"/>
      <c r="H127" s="6"/>
      <c r="I127" s="6"/>
      <c r="J127"/>
      <c r="K127"/>
      <c r="L127"/>
      <c r="M127"/>
      <c r="N127"/>
      <c r="O127"/>
      <c r="P127"/>
    </row>
    <row r="128" spans="1:16" s="8" customFormat="1" x14ac:dyDescent="0.3">
      <c r="A128"/>
      <c r="B128" s="8" t="s">
        <v>20</v>
      </c>
      <c r="C128" s="6">
        <v>1120.27</v>
      </c>
      <c r="D128" s="6">
        <v>1366.06</v>
      </c>
      <c r="E128" s="6">
        <v>1611.73</v>
      </c>
      <c r="F128" s="6">
        <v>1681.73</v>
      </c>
      <c r="G128" s="6">
        <v>37.57</v>
      </c>
      <c r="H128" s="6">
        <v>1033.5899999999999</v>
      </c>
      <c r="I128" s="6">
        <v>1452.55</v>
      </c>
      <c r="J128"/>
      <c r="K128"/>
      <c r="L128"/>
      <c r="M128"/>
      <c r="N128"/>
      <c r="O128"/>
      <c r="P128"/>
    </row>
    <row r="129" spans="1:16" s="8" customFormat="1" x14ac:dyDescent="0.3">
      <c r="A129"/>
      <c r="B129" s="8" t="s">
        <v>21</v>
      </c>
      <c r="C129" s="2">
        <v>2643</v>
      </c>
      <c r="D129" s="2">
        <v>3183</v>
      </c>
      <c r="E129" s="2">
        <v>4071</v>
      </c>
      <c r="F129" s="2">
        <v>4164</v>
      </c>
      <c r="G129" s="2">
        <v>58</v>
      </c>
      <c r="H129" s="2">
        <v>2408</v>
      </c>
      <c r="I129" s="2">
        <v>3436</v>
      </c>
      <c r="J129"/>
      <c r="K129"/>
      <c r="L129"/>
      <c r="M129"/>
      <c r="N129"/>
      <c r="O129"/>
      <c r="P129"/>
    </row>
    <row r="130" spans="1:16" s="8" customFormat="1" x14ac:dyDescent="0.3">
      <c r="A130"/>
      <c r="B130" s="8" t="s">
        <v>22</v>
      </c>
      <c r="C130" s="2">
        <v>2854</v>
      </c>
      <c r="D130" s="2">
        <v>3315</v>
      </c>
      <c r="E130" s="2">
        <v>5529</v>
      </c>
      <c r="F130" s="2">
        <v>4323</v>
      </c>
      <c r="G130" s="2">
        <v>113</v>
      </c>
      <c r="H130" s="2">
        <v>2627</v>
      </c>
      <c r="I130" s="2">
        <v>3695</v>
      </c>
      <c r="J130"/>
      <c r="K130"/>
      <c r="L130"/>
      <c r="M130"/>
      <c r="N130"/>
      <c r="O130"/>
      <c r="P130"/>
    </row>
    <row r="131" spans="1:16" s="8" customFormat="1" x14ac:dyDescent="0.3">
      <c r="A131"/>
      <c r="B131" s="8" t="s">
        <v>23</v>
      </c>
      <c r="C131" s="2">
        <v>2954</v>
      </c>
      <c r="D131" s="2">
        <v>3500</v>
      </c>
      <c r="E131" s="2">
        <v>5514</v>
      </c>
      <c r="F131" s="2">
        <v>4182</v>
      </c>
      <c r="G131" s="2">
        <v>181</v>
      </c>
      <c r="H131" s="2">
        <v>2764</v>
      </c>
      <c r="I131" s="2">
        <v>3805</v>
      </c>
      <c r="J131"/>
      <c r="K131"/>
      <c r="L131"/>
      <c r="M131"/>
      <c r="N131"/>
      <c r="O131"/>
      <c r="P131"/>
    </row>
    <row r="132" spans="1:16" s="8" customFormat="1" x14ac:dyDescent="0.3">
      <c r="A132"/>
      <c r="B132" s="8" t="s">
        <v>24</v>
      </c>
      <c r="C132" s="2">
        <v>3816</v>
      </c>
      <c r="D132" s="2">
        <v>4620</v>
      </c>
      <c r="E132" s="2">
        <v>5785</v>
      </c>
      <c r="F132" s="2">
        <v>5724</v>
      </c>
      <c r="G132" s="2">
        <v>216</v>
      </c>
      <c r="H132" s="2">
        <v>3521</v>
      </c>
      <c r="I132" s="2">
        <v>4920</v>
      </c>
      <c r="J132"/>
      <c r="K132"/>
      <c r="L132"/>
      <c r="M132"/>
      <c r="N132"/>
      <c r="O132"/>
      <c r="P132"/>
    </row>
    <row r="133" spans="1:16" s="8" customFormat="1" x14ac:dyDescent="0.3">
      <c r="A133"/>
      <c r="B133" s="8" t="s">
        <v>25</v>
      </c>
      <c r="C133" s="2">
        <v>7650</v>
      </c>
      <c r="D133" s="2">
        <v>9347</v>
      </c>
      <c r="E133" s="2">
        <v>10378</v>
      </c>
      <c r="F133" s="2">
        <v>11995</v>
      </c>
      <c r="G133" s="2">
        <v>301</v>
      </c>
      <c r="H133" s="2">
        <v>6979</v>
      </c>
      <c r="I133" s="2">
        <v>9961</v>
      </c>
      <c r="J133"/>
      <c r="K133"/>
      <c r="L133"/>
      <c r="M133"/>
      <c r="N133"/>
      <c r="O133"/>
      <c r="P133"/>
    </row>
    <row r="134" spans="1:16" s="8" customFormat="1" x14ac:dyDescent="0.3">
      <c r="A134"/>
      <c r="B134" s="8" t="s">
        <v>26</v>
      </c>
      <c r="C134" s="2">
        <v>37651</v>
      </c>
      <c r="D134" s="2">
        <v>46510</v>
      </c>
      <c r="E134" s="2">
        <v>36904</v>
      </c>
      <c r="F134" s="2">
        <v>66488</v>
      </c>
      <c r="G134" s="2">
        <v>714</v>
      </c>
      <c r="H134" s="2">
        <v>33300</v>
      </c>
      <c r="I134" s="2">
        <v>48986</v>
      </c>
      <c r="J134"/>
      <c r="K134"/>
      <c r="L134"/>
      <c r="M134"/>
      <c r="N134"/>
      <c r="O134"/>
      <c r="P134"/>
    </row>
    <row r="135" spans="1:16" s="8" customFormat="1" x14ac:dyDescent="0.3">
      <c r="A135"/>
      <c r="B135" s="8" t="s">
        <v>27</v>
      </c>
      <c r="C135" s="2">
        <v>586045</v>
      </c>
      <c r="D135" s="2">
        <v>670485</v>
      </c>
      <c r="E135" s="2">
        <v>890539</v>
      </c>
      <c r="F135" s="2">
        <v>1089571</v>
      </c>
      <c r="G135" s="2">
        <v>4932</v>
      </c>
      <c r="H135" s="2">
        <v>508631</v>
      </c>
      <c r="I135" s="2">
        <v>764389</v>
      </c>
      <c r="J135"/>
      <c r="K135"/>
      <c r="L135"/>
      <c r="M135"/>
      <c r="N135"/>
      <c r="O135"/>
      <c r="P135"/>
    </row>
    <row r="136" spans="1:16" s="8" customFormat="1" x14ac:dyDescent="0.3">
      <c r="A136"/>
      <c r="B136" s="8" t="s">
        <v>28</v>
      </c>
      <c r="C136" s="2">
        <v>15000000</v>
      </c>
      <c r="D136" s="2">
        <v>17300000</v>
      </c>
      <c r="E136" s="2">
        <v>23300000</v>
      </c>
      <c r="F136" s="2">
        <v>2600000</v>
      </c>
      <c r="G136" s="2">
        <v>300000</v>
      </c>
      <c r="H136" s="2">
        <v>13200000</v>
      </c>
      <c r="I136" s="2">
        <v>19500000</v>
      </c>
      <c r="J136"/>
      <c r="K136"/>
      <c r="L136"/>
      <c r="M136"/>
      <c r="N136"/>
      <c r="O136"/>
      <c r="P136"/>
    </row>
    <row r="137" spans="1:16" s="8" customFormat="1" x14ac:dyDescent="0.3">
      <c r="A137"/>
      <c r="C137" s="4" t="s">
        <v>58</v>
      </c>
      <c r="D137" s="4" t="s">
        <v>58</v>
      </c>
      <c r="E137" s="4" t="s">
        <v>58</v>
      </c>
      <c r="F137" s="4" t="s">
        <v>58</v>
      </c>
      <c r="G137" s="4" t="s">
        <v>58</v>
      </c>
      <c r="H137" s="4" t="s">
        <v>58</v>
      </c>
      <c r="I137" s="4" t="s">
        <v>58</v>
      </c>
      <c r="J137"/>
      <c r="K137"/>
      <c r="L137"/>
      <c r="M137"/>
      <c r="N137"/>
      <c r="O137"/>
      <c r="P137"/>
    </row>
    <row r="138" spans="1:16" s="8" customFormat="1" x14ac:dyDescent="0.3">
      <c r="A138"/>
      <c r="B138" s="8" t="s">
        <v>34</v>
      </c>
      <c r="C138" s="2">
        <v>3657</v>
      </c>
      <c r="D138" s="2">
        <v>4301</v>
      </c>
      <c r="E138" s="2">
        <v>5715</v>
      </c>
      <c r="F138" s="2">
        <v>6160</v>
      </c>
      <c r="G138" s="2">
        <v>54</v>
      </c>
      <c r="H138" s="2">
        <v>3265</v>
      </c>
      <c r="I138" s="2">
        <v>4763</v>
      </c>
      <c r="J138"/>
      <c r="K138"/>
      <c r="L138"/>
      <c r="M138"/>
      <c r="N138"/>
      <c r="O138"/>
      <c r="P138"/>
    </row>
    <row r="139" spans="1:16" s="8" customFormat="1" x14ac:dyDescent="0.3">
      <c r="A139"/>
      <c r="B139" s="8" t="s">
        <v>30</v>
      </c>
      <c r="C139" s="2">
        <v>657000</v>
      </c>
      <c r="D139" s="2">
        <v>862000</v>
      </c>
      <c r="E139" s="2">
        <v>834000</v>
      </c>
      <c r="F139" s="2">
        <v>816000</v>
      </c>
      <c r="G139" s="2">
        <v>22000</v>
      </c>
      <c r="H139" s="2">
        <v>633000</v>
      </c>
      <c r="I139" s="2">
        <v>852000</v>
      </c>
      <c r="J139"/>
      <c r="K139"/>
      <c r="L139"/>
      <c r="M139"/>
      <c r="N139"/>
      <c r="O139"/>
      <c r="P139"/>
    </row>
    <row r="140" spans="1:16" s="8" customFormat="1" x14ac:dyDescent="0.3">
      <c r="A140"/>
      <c r="B140" s="8" t="s">
        <v>31</v>
      </c>
      <c r="C140" s="2">
        <v>1247000</v>
      </c>
      <c r="D140" s="2">
        <v>1512000</v>
      </c>
      <c r="E140" s="2">
        <v>1765000</v>
      </c>
      <c r="F140" s="2">
        <v>1662000</v>
      </c>
      <c r="G140" s="2">
        <v>218000</v>
      </c>
      <c r="H140" s="2">
        <v>1182000</v>
      </c>
      <c r="I140" s="2">
        <v>1562000</v>
      </c>
      <c r="J140"/>
      <c r="K140"/>
      <c r="L140"/>
      <c r="M140"/>
      <c r="N140"/>
      <c r="O140"/>
      <c r="P140"/>
    </row>
    <row r="141" spans="1:16" s="8" customFormat="1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s="8" customFormat="1" x14ac:dyDescent="0.3">
      <c r="A142"/>
      <c r="B142" s="8" t="s">
        <v>104</v>
      </c>
    </row>
    <row r="143" spans="1:16" s="8" customFormat="1" x14ac:dyDescent="0.3">
      <c r="A143"/>
      <c r="B143" s="8">
        <v>1920</v>
      </c>
    </row>
    <row r="144" spans="1:16" s="8" customFormat="1" x14ac:dyDescent="0.3">
      <c r="A144"/>
      <c r="B144" s="8" t="s">
        <v>21</v>
      </c>
      <c r="C144" s="7">
        <v>0.36</v>
      </c>
      <c r="D144" s="7">
        <v>0.4</v>
      </c>
      <c r="E144" s="7">
        <v>0.21</v>
      </c>
      <c r="F144" s="7">
        <v>0.76</v>
      </c>
      <c r="G144" s="7">
        <v>7.0000000000000007E-2</v>
      </c>
      <c r="H144" s="7">
        <v>0.3</v>
      </c>
      <c r="I144" s="7">
        <v>0.45</v>
      </c>
      <c r="J144"/>
      <c r="K144"/>
      <c r="L144"/>
      <c r="M144"/>
      <c r="N144"/>
      <c r="O144"/>
      <c r="P144"/>
    </row>
    <row r="145" spans="1:16" s="8" customFormat="1" x14ac:dyDescent="0.3">
      <c r="A145"/>
      <c r="B145" s="8" t="s">
        <v>22</v>
      </c>
      <c r="C145" s="7">
        <v>0.48</v>
      </c>
      <c r="D145" s="7">
        <v>0.55000000000000004</v>
      </c>
      <c r="E145" s="7">
        <v>0.35</v>
      </c>
      <c r="F145" s="7">
        <v>0.93</v>
      </c>
      <c r="G145" s="7">
        <v>0.09</v>
      </c>
      <c r="H145" s="7">
        <v>0.41</v>
      </c>
      <c r="I145" s="7">
        <v>0.6</v>
      </c>
      <c r="J145"/>
      <c r="K145"/>
      <c r="L145"/>
      <c r="M145"/>
      <c r="N145"/>
      <c r="O145"/>
      <c r="P145"/>
    </row>
    <row r="146" spans="1:16" s="8" customFormat="1" x14ac:dyDescent="0.3">
      <c r="A146"/>
      <c r="B146" s="8" t="s">
        <v>23</v>
      </c>
      <c r="C146" s="7">
        <v>0.73</v>
      </c>
      <c r="D146" s="7">
        <v>0.87</v>
      </c>
      <c r="E146" s="7">
        <v>0.62</v>
      </c>
      <c r="F146" s="7">
        <v>1.31</v>
      </c>
      <c r="G146" s="7">
        <v>0.12</v>
      </c>
      <c r="H146" s="7">
        <v>0.65</v>
      </c>
      <c r="I146" s="7">
        <v>0.92</v>
      </c>
      <c r="J146"/>
      <c r="K146"/>
      <c r="L146"/>
      <c r="M146"/>
      <c r="N146"/>
      <c r="O146"/>
      <c r="P146"/>
    </row>
    <row r="147" spans="1:16" s="8" customFormat="1" x14ac:dyDescent="0.3">
      <c r="A147"/>
      <c r="B147" s="8" t="s">
        <v>24</v>
      </c>
      <c r="C147" s="7">
        <v>1</v>
      </c>
      <c r="D147" s="7">
        <v>1.19</v>
      </c>
      <c r="E147" s="7">
        <v>0.8</v>
      </c>
      <c r="F147" s="7">
        <v>1.74</v>
      </c>
      <c r="G147" s="7">
        <v>0.16</v>
      </c>
      <c r="H147" s="7">
        <v>0.88</v>
      </c>
      <c r="I147" s="7">
        <v>1.25</v>
      </c>
      <c r="J147"/>
      <c r="K147"/>
      <c r="L147"/>
      <c r="M147"/>
      <c r="N147"/>
      <c r="O147"/>
      <c r="P147"/>
    </row>
    <row r="148" spans="1:16" s="8" customFormat="1" x14ac:dyDescent="0.3">
      <c r="A148"/>
      <c r="B148" s="8" t="s">
        <v>25</v>
      </c>
      <c r="C148" s="7">
        <v>1.1599999999999999</v>
      </c>
      <c r="D148" s="7">
        <v>1.37</v>
      </c>
      <c r="E148" s="7">
        <v>0.99</v>
      </c>
      <c r="F148" s="7">
        <v>2.0699999999999998</v>
      </c>
      <c r="G148" s="7">
        <v>0.19</v>
      </c>
      <c r="H148" s="7">
        <v>1.02</v>
      </c>
      <c r="I148" s="7">
        <v>1.46</v>
      </c>
      <c r="J148"/>
      <c r="K148"/>
      <c r="L148"/>
      <c r="M148"/>
      <c r="N148"/>
      <c r="O148"/>
      <c r="P148"/>
    </row>
    <row r="149" spans="1:16" s="8" customFormat="1" x14ac:dyDescent="0.3">
      <c r="A149"/>
      <c r="B149" s="8" t="s">
        <v>26</v>
      </c>
      <c r="C149" s="7">
        <v>1.1299999999999999</v>
      </c>
      <c r="D149" s="7">
        <v>1.33</v>
      </c>
      <c r="E149" s="7">
        <v>1</v>
      </c>
      <c r="F149" s="7">
        <v>2.0299999999999998</v>
      </c>
      <c r="G149" s="7">
        <v>0.19</v>
      </c>
      <c r="H149" s="7">
        <v>0.99</v>
      </c>
      <c r="I149" s="7">
        <v>1.42</v>
      </c>
      <c r="J149"/>
      <c r="K149"/>
      <c r="L149"/>
      <c r="M149"/>
      <c r="N149"/>
      <c r="O149"/>
      <c r="P149"/>
    </row>
    <row r="150" spans="1:16" s="8" customFormat="1" x14ac:dyDescent="0.3">
      <c r="A150"/>
      <c r="B150" s="8" t="s">
        <v>27</v>
      </c>
      <c r="C150" s="7">
        <v>0.9</v>
      </c>
      <c r="D150" s="7">
        <v>1.03</v>
      </c>
      <c r="E150" s="7">
        <v>0.85</v>
      </c>
      <c r="F150" s="7">
        <v>1.68</v>
      </c>
      <c r="G150" s="7">
        <v>0.16</v>
      </c>
      <c r="H150" s="7">
        <v>0.78</v>
      </c>
      <c r="I150" s="7">
        <v>1.1299999999999999</v>
      </c>
      <c r="J150"/>
      <c r="K150"/>
      <c r="L150"/>
      <c r="M150"/>
      <c r="N150"/>
      <c r="O150"/>
      <c r="P150"/>
    </row>
    <row r="151" spans="1:16" s="8" customFormat="1" x14ac:dyDescent="0.3">
      <c r="A151"/>
      <c r="B151" s="8" t="s">
        <v>28</v>
      </c>
      <c r="C151" s="7">
        <v>0.74</v>
      </c>
      <c r="D151" s="7">
        <v>0.84</v>
      </c>
      <c r="E151" s="7">
        <v>0.69</v>
      </c>
      <c r="F151" s="7">
        <v>1.36</v>
      </c>
      <c r="G151" s="7">
        <v>0.13</v>
      </c>
      <c r="H151" s="7">
        <v>0.64</v>
      </c>
      <c r="I151" s="7">
        <v>0.92</v>
      </c>
      <c r="J151"/>
      <c r="K151"/>
      <c r="L151"/>
      <c r="M151"/>
      <c r="N151"/>
      <c r="O151"/>
      <c r="P151"/>
    </row>
    <row r="152" spans="1:16" s="8" customFormat="1" x14ac:dyDescent="0.3">
      <c r="A152"/>
      <c r="B152" s="8" t="s">
        <v>34</v>
      </c>
      <c r="C152" s="7">
        <v>0.66</v>
      </c>
      <c r="D152" s="7">
        <v>0.78</v>
      </c>
      <c r="E152" s="7">
        <v>0.6</v>
      </c>
      <c r="F152" s="7">
        <v>1.1599999999999999</v>
      </c>
      <c r="G152" s="7">
        <v>0.12</v>
      </c>
      <c r="H152" s="7">
        <v>0.57999999999999996</v>
      </c>
      <c r="I152" s="7">
        <v>0.83</v>
      </c>
      <c r="J152"/>
      <c r="K152"/>
      <c r="L152"/>
      <c r="M152"/>
      <c r="N152"/>
      <c r="O152"/>
      <c r="P152"/>
    </row>
    <row r="153" spans="1:16" s="8" customFormat="1" x14ac:dyDescent="0.3">
      <c r="A153"/>
      <c r="B153" s="8" t="s">
        <v>30</v>
      </c>
      <c r="C153" s="7">
        <v>0.61</v>
      </c>
      <c r="D153" s="7">
        <v>0.73</v>
      </c>
      <c r="E153" s="7">
        <v>0.53</v>
      </c>
      <c r="F153" s="7">
        <v>1.03</v>
      </c>
      <c r="G153" s="7">
        <v>0.1</v>
      </c>
      <c r="H153" s="7">
        <v>0.54</v>
      </c>
      <c r="I153" s="7">
        <v>0.76</v>
      </c>
      <c r="J153"/>
      <c r="K153"/>
      <c r="L153"/>
      <c r="M153"/>
      <c r="N153"/>
      <c r="O153"/>
      <c r="P153"/>
    </row>
    <row r="154" spans="1:16" s="8" customFormat="1" x14ac:dyDescent="0.3">
      <c r="A154"/>
      <c r="B154" s="8" t="s">
        <v>31</v>
      </c>
      <c r="C154" s="7">
        <v>0.67</v>
      </c>
      <c r="D154" s="7">
        <v>0.82</v>
      </c>
      <c r="E154" s="7">
        <v>0.51</v>
      </c>
      <c r="F154" s="7">
        <v>1.08</v>
      </c>
      <c r="G154" s="7">
        <v>0.1</v>
      </c>
      <c r="H154" s="7">
        <v>0.6</v>
      </c>
      <c r="I154" s="7">
        <v>0.84</v>
      </c>
      <c r="J154"/>
      <c r="K154"/>
      <c r="L154"/>
      <c r="M154"/>
      <c r="N154"/>
      <c r="O154"/>
      <c r="P154"/>
    </row>
    <row r="155" spans="1:16" s="8" customFormat="1" x14ac:dyDescent="0.3">
      <c r="A155"/>
      <c r="B155" s="8">
        <v>1921</v>
      </c>
      <c r="C155" s="7"/>
      <c r="D155" s="7"/>
      <c r="E155" s="7"/>
      <c r="F155" s="7"/>
      <c r="G155" s="7"/>
      <c r="J155"/>
      <c r="K155"/>
      <c r="L155"/>
      <c r="M155"/>
      <c r="N155"/>
      <c r="O155"/>
      <c r="P155"/>
    </row>
    <row r="156" spans="1:16" s="8" customFormat="1" x14ac:dyDescent="0.3">
      <c r="A156"/>
      <c r="B156" s="8" t="s">
        <v>20</v>
      </c>
      <c r="C156" s="7">
        <v>0.76</v>
      </c>
      <c r="D156" s="7">
        <v>0.93</v>
      </c>
      <c r="E156" s="7">
        <v>0.76</v>
      </c>
      <c r="F156" s="7">
        <v>1.22</v>
      </c>
      <c r="G156" s="7">
        <v>0.13</v>
      </c>
      <c r="H156" s="7">
        <v>0.69</v>
      </c>
      <c r="I156" s="7">
        <v>0.96</v>
      </c>
      <c r="J156"/>
      <c r="K156"/>
      <c r="L156"/>
      <c r="M156"/>
      <c r="N156"/>
      <c r="O156"/>
      <c r="P156"/>
    </row>
    <row r="157" spans="1:16" s="8" customFormat="1" x14ac:dyDescent="0.3">
      <c r="A157"/>
      <c r="B157" s="8" t="s">
        <v>21</v>
      </c>
      <c r="C157" s="7">
        <v>0.79</v>
      </c>
      <c r="D157" s="7">
        <v>0.93</v>
      </c>
      <c r="E157" s="7">
        <v>0.82</v>
      </c>
      <c r="F157" s="7">
        <v>1.29</v>
      </c>
      <c r="G157" s="7">
        <v>0.14000000000000001</v>
      </c>
      <c r="H157" s="7">
        <v>0.71</v>
      </c>
      <c r="I157" s="7">
        <v>0.99</v>
      </c>
      <c r="J157"/>
      <c r="K157"/>
      <c r="L157"/>
      <c r="M157"/>
      <c r="N157"/>
      <c r="O157"/>
      <c r="P157"/>
    </row>
    <row r="158" spans="1:16" s="8" customFormat="1" x14ac:dyDescent="0.3">
      <c r="A158"/>
      <c r="B158" s="8" t="s">
        <v>22</v>
      </c>
      <c r="C158" s="7">
        <v>0.77</v>
      </c>
      <c r="D158" s="7">
        <v>0.91</v>
      </c>
      <c r="E158" s="7">
        <v>0.82</v>
      </c>
      <c r="F158" s="7">
        <v>1.24</v>
      </c>
      <c r="G158" s="7">
        <v>0.13</v>
      </c>
      <c r="H158" s="7">
        <v>0.69</v>
      </c>
      <c r="I158" s="7">
        <v>0.96</v>
      </c>
      <c r="J158"/>
      <c r="K158"/>
      <c r="L158"/>
      <c r="M158"/>
      <c r="N158"/>
      <c r="O158"/>
      <c r="P158"/>
    </row>
    <row r="159" spans="1:16" s="8" customFormat="1" x14ac:dyDescent="0.3">
      <c r="A159"/>
      <c r="B159" s="8" t="s">
        <v>23</v>
      </c>
      <c r="C159" s="7">
        <v>0.75</v>
      </c>
      <c r="D159" s="7">
        <v>0.88</v>
      </c>
      <c r="E159" s="7">
        <v>0.84</v>
      </c>
      <c r="F159" s="7">
        <v>1.19</v>
      </c>
      <c r="G159" s="7">
        <v>0.13</v>
      </c>
      <c r="H159" s="7">
        <v>0.68</v>
      </c>
      <c r="I159" s="7">
        <v>0.93</v>
      </c>
      <c r="J159"/>
      <c r="K159"/>
      <c r="L159"/>
      <c r="M159"/>
      <c r="N159"/>
      <c r="O159"/>
      <c r="P159"/>
    </row>
    <row r="160" spans="1:16" s="8" customFormat="1" x14ac:dyDescent="0.3">
      <c r="A160"/>
      <c r="B160" s="8" t="s">
        <v>24</v>
      </c>
      <c r="C160" s="7">
        <v>0.76</v>
      </c>
      <c r="D160" s="7">
        <v>0.89</v>
      </c>
      <c r="E160" s="7">
        <v>0.86</v>
      </c>
      <c r="F160" s="7">
        <v>1.22</v>
      </c>
      <c r="G160" s="7">
        <v>0.14000000000000001</v>
      </c>
      <c r="H160" s="7">
        <v>0.68</v>
      </c>
      <c r="I160" s="7">
        <v>0.94</v>
      </c>
      <c r="J160"/>
      <c r="K160"/>
      <c r="L160"/>
      <c r="M160"/>
      <c r="N160"/>
      <c r="O160"/>
      <c r="P160"/>
    </row>
    <row r="161" spans="1:16" s="8" customFormat="1" x14ac:dyDescent="0.3">
      <c r="A161"/>
      <c r="B161" s="8" t="s">
        <v>25</v>
      </c>
      <c r="C161" s="7">
        <v>0.71</v>
      </c>
      <c r="D161" s="7">
        <v>0.83</v>
      </c>
      <c r="E161" s="7">
        <v>0.78</v>
      </c>
      <c r="F161" s="7">
        <v>1.17</v>
      </c>
      <c r="G161" s="7">
        <v>0.13</v>
      </c>
      <c r="H161" s="7">
        <v>0.63</v>
      </c>
      <c r="I161" s="7">
        <v>0.88</v>
      </c>
      <c r="J161"/>
      <c r="K161"/>
      <c r="L161"/>
      <c r="M161"/>
      <c r="N161"/>
      <c r="O161"/>
      <c r="P161"/>
    </row>
    <row r="162" spans="1:16" s="8" customFormat="1" x14ac:dyDescent="0.3">
      <c r="A162"/>
      <c r="B162" s="8" t="s">
        <v>26</v>
      </c>
      <c r="C162" s="7">
        <v>0.68</v>
      </c>
      <c r="D162" s="7">
        <v>0.82</v>
      </c>
      <c r="E162" s="7">
        <v>0.7</v>
      </c>
      <c r="F162" s="7">
        <v>1.1299999999999999</v>
      </c>
      <c r="G162" s="7">
        <v>0.11</v>
      </c>
      <c r="H162" s="7">
        <v>0.62</v>
      </c>
      <c r="I162" s="7">
        <v>0.86</v>
      </c>
      <c r="J162"/>
      <c r="K162"/>
      <c r="L162"/>
      <c r="M162"/>
      <c r="N162"/>
      <c r="O162"/>
      <c r="P162"/>
    </row>
    <row r="163" spans="1:16" s="8" customFormat="1" x14ac:dyDescent="0.3">
      <c r="A163"/>
      <c r="B163" s="8" t="s">
        <v>27</v>
      </c>
      <c r="C163" s="7">
        <v>0.66</v>
      </c>
      <c r="D163" s="7">
        <v>0.79</v>
      </c>
      <c r="E163" s="7">
        <v>0.65</v>
      </c>
      <c r="F163" s="7">
        <v>1.1200000000000001</v>
      </c>
      <c r="G163" s="7">
        <v>0.1</v>
      </c>
      <c r="H163" s="7">
        <v>0.59</v>
      </c>
      <c r="I163" s="7">
        <v>0.84</v>
      </c>
      <c r="J163"/>
      <c r="K163"/>
      <c r="L163"/>
      <c r="M163"/>
      <c r="N163"/>
      <c r="O163"/>
      <c r="P163"/>
    </row>
    <row r="164" spans="1:16" s="8" customFormat="1" x14ac:dyDescent="0.3">
      <c r="A164"/>
      <c r="B164" s="8" t="s">
        <v>28</v>
      </c>
      <c r="C164" s="7">
        <v>0.55000000000000004</v>
      </c>
      <c r="D164" s="7">
        <v>0.65</v>
      </c>
      <c r="E164" s="7">
        <v>0.54</v>
      </c>
      <c r="F164" s="7">
        <v>0.97</v>
      </c>
      <c r="G164" s="7">
        <v>0.08</v>
      </c>
      <c r="H164" s="7">
        <v>0.49</v>
      </c>
      <c r="I164" s="7">
        <v>0.69</v>
      </c>
      <c r="J164"/>
      <c r="K164"/>
      <c r="L164"/>
      <c r="M164"/>
      <c r="N164"/>
      <c r="O164"/>
      <c r="P164"/>
    </row>
    <row r="165" spans="1:16" s="8" customFormat="1" x14ac:dyDescent="0.3">
      <c r="A165"/>
      <c r="B165" s="8" t="s">
        <v>34</v>
      </c>
      <c r="C165" s="7">
        <v>0.42</v>
      </c>
      <c r="D165" s="7">
        <v>0.49</v>
      </c>
      <c r="E165" s="7">
        <v>0.39</v>
      </c>
      <c r="F165" s="7">
        <v>0.78</v>
      </c>
      <c r="G165" s="7">
        <v>0.06</v>
      </c>
      <c r="H165" s="7">
        <v>0.37</v>
      </c>
      <c r="I165" s="7">
        <v>0.53</v>
      </c>
      <c r="J165"/>
      <c r="K165"/>
      <c r="L165"/>
      <c r="M165"/>
      <c r="N165"/>
      <c r="O165"/>
      <c r="P165"/>
    </row>
    <row r="166" spans="1:16" s="8" customFormat="1" x14ac:dyDescent="0.3">
      <c r="A166"/>
      <c r="B166" s="8" t="s">
        <v>30</v>
      </c>
      <c r="C166" s="7">
        <v>0.28000000000000003</v>
      </c>
      <c r="D166" s="7">
        <v>0.35</v>
      </c>
      <c r="E166" s="7">
        <v>0.24</v>
      </c>
      <c r="F166" s="7">
        <v>0.47</v>
      </c>
      <c r="G166" s="7">
        <v>0.04</v>
      </c>
      <c r="H166" s="7">
        <v>0.25</v>
      </c>
      <c r="I166" s="7">
        <v>0.36</v>
      </c>
      <c r="J166"/>
      <c r="K166"/>
      <c r="L166"/>
      <c r="M166"/>
      <c r="N166"/>
      <c r="O166"/>
      <c r="P166"/>
    </row>
    <row r="167" spans="1:16" s="8" customFormat="1" x14ac:dyDescent="0.3">
      <c r="A167"/>
      <c r="B167" s="8" t="s">
        <v>31</v>
      </c>
      <c r="C167" s="7">
        <v>0.42</v>
      </c>
      <c r="D167" s="7">
        <v>0.52</v>
      </c>
      <c r="E167" s="7">
        <v>0.44</v>
      </c>
      <c r="F167" s="7">
        <v>0.68</v>
      </c>
      <c r="G167" s="7">
        <v>0.05</v>
      </c>
      <c r="H167" s="7">
        <v>0.38</v>
      </c>
      <c r="I167" s="7">
        <v>0.54</v>
      </c>
      <c r="J167"/>
      <c r="K167"/>
      <c r="L167"/>
      <c r="M167"/>
      <c r="N167"/>
      <c r="O167"/>
      <c r="P167"/>
    </row>
    <row r="168" spans="1:16" s="8" customFormat="1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s="8" customFormat="1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s="8" customFormat="1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s="8" customFormat="1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s="8" customFormat="1" x14ac:dyDescent="0.3">
      <c r="A172"/>
      <c r="B172" s="8" t="s">
        <v>104</v>
      </c>
      <c r="C172" s="8" t="s">
        <v>101</v>
      </c>
      <c r="E172" s="8" t="s">
        <v>61</v>
      </c>
      <c r="H172" s="8" t="s">
        <v>102</v>
      </c>
      <c r="J172"/>
      <c r="K172"/>
      <c r="L172"/>
      <c r="M172"/>
      <c r="N172"/>
      <c r="O172"/>
      <c r="P172"/>
    </row>
    <row r="173" spans="1:16" s="8" customFormat="1" x14ac:dyDescent="0.3">
      <c r="A173"/>
      <c r="B173"/>
      <c r="C173" s="8" t="s">
        <v>100</v>
      </c>
      <c r="D173" s="8" t="s">
        <v>68</v>
      </c>
      <c r="E173" s="8" t="s">
        <v>99</v>
      </c>
      <c r="F173" s="8" t="s">
        <v>70</v>
      </c>
      <c r="G173" s="8" t="s">
        <v>71</v>
      </c>
      <c r="H173" s="8" t="s">
        <v>74</v>
      </c>
      <c r="I173" s="8" t="s">
        <v>75</v>
      </c>
      <c r="J173"/>
      <c r="K173"/>
      <c r="L173"/>
      <c r="M173"/>
      <c r="N173"/>
      <c r="O173"/>
      <c r="P173"/>
    </row>
    <row r="174" spans="1:16" s="8" customFormat="1" x14ac:dyDescent="0.3">
      <c r="A174"/>
      <c r="B174" s="8">
        <v>1922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8" customFormat="1" x14ac:dyDescent="0.3">
      <c r="A175"/>
      <c r="B175" s="8" t="s">
        <v>20</v>
      </c>
      <c r="C175" s="7">
        <v>0.45</v>
      </c>
      <c r="D175" s="7">
        <v>0.54</v>
      </c>
      <c r="E175" s="7">
        <v>0.46</v>
      </c>
      <c r="F175" s="7">
        <v>0.75</v>
      </c>
      <c r="G175" s="7">
        <v>0.05</v>
      </c>
      <c r="H175" s="7">
        <v>0.4</v>
      </c>
      <c r="I175" s="7">
        <v>0.56000000000000005</v>
      </c>
      <c r="J175"/>
      <c r="K175"/>
      <c r="L175"/>
      <c r="M175"/>
      <c r="N175"/>
      <c r="O175"/>
      <c r="P175"/>
    </row>
    <row r="176" spans="1:16" s="8" customFormat="1" x14ac:dyDescent="0.3">
      <c r="A176"/>
      <c r="B176" s="8" t="s">
        <v>21</v>
      </c>
      <c r="C176" s="7">
        <v>0.49</v>
      </c>
      <c r="D176" s="7">
        <v>0.61</v>
      </c>
      <c r="E176" s="7">
        <v>0.48</v>
      </c>
      <c r="F176" s="7">
        <v>0.81</v>
      </c>
      <c r="G176" s="7">
        <v>0.05</v>
      </c>
      <c r="H176" s="7">
        <v>0.45</v>
      </c>
      <c r="I176" s="7">
        <v>0.62</v>
      </c>
      <c r="J176"/>
      <c r="K176"/>
      <c r="L176"/>
      <c r="M176"/>
      <c r="N176"/>
      <c r="O176"/>
      <c r="P176"/>
    </row>
    <row r="177" spans="1:16" s="8" customFormat="1" x14ac:dyDescent="0.3">
      <c r="A177"/>
      <c r="B177" s="8" t="s">
        <v>22</v>
      </c>
      <c r="C177" s="7">
        <v>0.43</v>
      </c>
      <c r="D177" s="7">
        <v>0.53</v>
      </c>
      <c r="E177" s="7">
        <v>0.44</v>
      </c>
      <c r="F177" s="7">
        <v>0.67</v>
      </c>
      <c r="G177" s="7">
        <v>0.04</v>
      </c>
      <c r="H177" s="7">
        <v>0.39</v>
      </c>
      <c r="I177" s="7">
        <v>0.55000000000000004</v>
      </c>
      <c r="J177"/>
      <c r="K177"/>
      <c r="L177"/>
      <c r="M177"/>
      <c r="N177"/>
      <c r="O177"/>
      <c r="P177"/>
    </row>
    <row r="178" spans="1:16" s="8" customFormat="1" x14ac:dyDescent="0.3">
      <c r="A178"/>
      <c r="B178" s="8" t="s">
        <v>23</v>
      </c>
      <c r="C178" s="7">
        <v>0.5</v>
      </c>
      <c r="D178" s="7">
        <v>0.63</v>
      </c>
      <c r="E178" s="7">
        <v>0.5</v>
      </c>
      <c r="F178" s="7">
        <v>0.7</v>
      </c>
      <c r="G178" s="7">
        <v>0.04</v>
      </c>
      <c r="H178" s="7">
        <v>0.46</v>
      </c>
      <c r="I178" s="7">
        <v>0.64</v>
      </c>
      <c r="J178"/>
      <c r="K178"/>
      <c r="L178"/>
      <c r="M178"/>
      <c r="N178"/>
      <c r="O178"/>
      <c r="P178"/>
    </row>
    <row r="179" spans="1:16" s="8" customFormat="1" x14ac:dyDescent="0.3">
      <c r="A179"/>
      <c r="B179" s="8" t="s">
        <v>24</v>
      </c>
      <c r="C179" s="7">
        <v>0.55000000000000004</v>
      </c>
      <c r="D179" s="7">
        <v>0.68</v>
      </c>
      <c r="E179" s="7">
        <v>0.64</v>
      </c>
      <c r="F179" s="7">
        <v>0.82</v>
      </c>
      <c r="G179" s="7">
        <v>0.04</v>
      </c>
      <c r="H179" s="7">
        <v>0.5</v>
      </c>
      <c r="I179" s="7">
        <v>0.71</v>
      </c>
      <c r="J179"/>
      <c r="K179"/>
      <c r="L179"/>
      <c r="M179"/>
      <c r="N179"/>
      <c r="O179"/>
      <c r="P179"/>
    </row>
    <row r="180" spans="1:16" s="8" customFormat="1" x14ac:dyDescent="0.3">
      <c r="A180"/>
      <c r="B180" s="8" t="s">
        <v>25</v>
      </c>
      <c r="C180" s="7">
        <v>0.55000000000000004</v>
      </c>
      <c r="D180" s="7">
        <v>0.68</v>
      </c>
      <c r="E180" s="7">
        <v>0.64</v>
      </c>
      <c r="F180" s="7">
        <v>0.86</v>
      </c>
      <c r="G180" s="7">
        <v>0.04</v>
      </c>
      <c r="H180" s="7">
        <v>0.5</v>
      </c>
      <c r="I180" s="7">
        <v>0.71</v>
      </c>
      <c r="J180"/>
      <c r="K180"/>
      <c r="L180"/>
      <c r="M180"/>
      <c r="N180"/>
      <c r="O180"/>
      <c r="P180"/>
    </row>
    <row r="181" spans="1:16" s="8" customFormat="1" x14ac:dyDescent="0.3">
      <c r="A181"/>
      <c r="B181" s="8" t="s">
        <v>26</v>
      </c>
      <c r="C181" s="7">
        <v>0.46</v>
      </c>
      <c r="D181" s="7">
        <v>0.57999999999999996</v>
      </c>
      <c r="E181" s="7">
        <v>0.51</v>
      </c>
      <c r="F181" s="7">
        <v>0.68</v>
      </c>
      <c r="G181" s="7">
        <v>0.03</v>
      </c>
      <c r="H181" s="7">
        <v>0.42</v>
      </c>
      <c r="I181" s="7">
        <v>0.59</v>
      </c>
      <c r="J181"/>
      <c r="K181"/>
      <c r="L181"/>
      <c r="M181"/>
      <c r="N181"/>
      <c r="O181"/>
      <c r="P181"/>
    </row>
    <row r="182" spans="1:16" s="8" customFormat="1" x14ac:dyDescent="0.3">
      <c r="A182"/>
      <c r="B182" s="8" t="s">
        <v>27</v>
      </c>
      <c r="C182" s="7">
        <v>0.28999999999999998</v>
      </c>
      <c r="D182" s="7">
        <v>0.36</v>
      </c>
      <c r="E182" s="7">
        <v>0.28999999999999998</v>
      </c>
      <c r="F182" s="7">
        <v>0.47</v>
      </c>
      <c r="G182" s="7">
        <v>0.01</v>
      </c>
      <c r="H182" s="7">
        <v>0.26</v>
      </c>
      <c r="I182" s="7">
        <v>0.37</v>
      </c>
      <c r="J182"/>
      <c r="K182"/>
      <c r="L182"/>
      <c r="M182"/>
      <c r="N182"/>
      <c r="O182"/>
      <c r="P182"/>
    </row>
    <row r="183" spans="1:16" s="8" customFormat="1" x14ac:dyDescent="0.3">
      <c r="A183"/>
      <c r="B183" s="8" t="s">
        <v>28</v>
      </c>
      <c r="C183" s="7">
        <v>0.38</v>
      </c>
      <c r="D183" s="7">
        <v>0.44</v>
      </c>
      <c r="E183" s="7">
        <v>0.46</v>
      </c>
      <c r="F183" s="7">
        <v>0.74</v>
      </c>
      <c r="G183" s="7">
        <v>0.01</v>
      </c>
      <c r="H183" s="7">
        <v>0.38</v>
      </c>
      <c r="I183" s="7">
        <v>0.5</v>
      </c>
      <c r="J183"/>
      <c r="K183"/>
      <c r="L183"/>
      <c r="M183"/>
      <c r="N183"/>
      <c r="O183"/>
      <c r="P183"/>
    </row>
    <row r="184" spans="1:16" s="8" customFormat="1" x14ac:dyDescent="0.3">
      <c r="A184"/>
      <c r="B184" s="8" t="s">
        <v>34</v>
      </c>
      <c r="C184" s="7">
        <v>0.28999999999999998</v>
      </c>
      <c r="D184" s="7">
        <v>0.35</v>
      </c>
      <c r="E184" s="7">
        <v>0.33</v>
      </c>
      <c r="F184" s="7">
        <v>0.51</v>
      </c>
      <c r="G184" s="7">
        <v>0.01</v>
      </c>
      <c r="H184" s="7">
        <v>0.26</v>
      </c>
      <c r="I184" s="7">
        <v>0.38</v>
      </c>
      <c r="J184"/>
      <c r="K184"/>
      <c r="L184"/>
      <c r="M184"/>
      <c r="N184"/>
      <c r="O184"/>
      <c r="P184"/>
    </row>
    <row r="185" spans="1:16" s="8" customFormat="1" x14ac:dyDescent="0.3">
      <c r="A185"/>
      <c r="B185" s="8" t="s">
        <v>30</v>
      </c>
      <c r="C185" s="7">
        <v>0.26</v>
      </c>
      <c r="D185" s="7">
        <v>0.32</v>
      </c>
      <c r="E185" s="7">
        <v>0.3</v>
      </c>
      <c r="F185" s="7">
        <v>0.43</v>
      </c>
      <c r="G185" s="7">
        <v>0.01</v>
      </c>
      <c r="H185" s="7">
        <v>0.23</v>
      </c>
      <c r="I185" s="7">
        <v>0.34</v>
      </c>
      <c r="J185"/>
      <c r="K185"/>
      <c r="L185"/>
      <c r="M185"/>
      <c r="N185"/>
      <c r="O185"/>
      <c r="P185"/>
    </row>
    <row r="186" spans="1:16" s="8" customFormat="1" x14ac:dyDescent="0.3">
      <c r="A186"/>
      <c r="B186" s="8" t="s">
        <v>31</v>
      </c>
      <c r="C186" s="7">
        <v>0.38</v>
      </c>
      <c r="D186" s="7">
        <v>0.45</v>
      </c>
      <c r="E186" s="7">
        <v>0.56999999999999995</v>
      </c>
      <c r="F186" s="7">
        <v>0.64</v>
      </c>
      <c r="G186" s="7">
        <v>0.01</v>
      </c>
      <c r="H186" s="7">
        <v>0.34</v>
      </c>
      <c r="I186" s="7">
        <v>0.49</v>
      </c>
      <c r="J186"/>
      <c r="K186"/>
      <c r="L186"/>
      <c r="M186"/>
      <c r="N186"/>
      <c r="O186"/>
      <c r="P186"/>
    </row>
    <row r="187" spans="1:16" s="8" customFormat="1" x14ac:dyDescent="0.3">
      <c r="A187"/>
      <c r="B187" s="8">
        <v>1923</v>
      </c>
      <c r="C187" s="7"/>
      <c r="D187" s="7"/>
      <c r="E187" s="7"/>
      <c r="F187" s="7"/>
      <c r="G187" s="7"/>
      <c r="J187"/>
      <c r="K187"/>
      <c r="L187"/>
      <c r="M187"/>
      <c r="N187"/>
      <c r="O187"/>
      <c r="P187"/>
    </row>
    <row r="188" spans="1:16" s="8" customFormat="1" x14ac:dyDescent="0.3">
      <c r="A188"/>
      <c r="B188" s="8" t="s">
        <v>20</v>
      </c>
      <c r="C188" s="7">
        <v>0.26</v>
      </c>
      <c r="D188" s="7">
        <v>0.32</v>
      </c>
      <c r="E188" s="7">
        <v>0.38</v>
      </c>
      <c r="F188" s="7">
        <v>0.39</v>
      </c>
      <c r="G188" s="7">
        <v>0.01</v>
      </c>
      <c r="H188" s="7">
        <v>0.24</v>
      </c>
      <c r="I188" s="7">
        <v>0.34</v>
      </c>
      <c r="J188"/>
      <c r="K188"/>
      <c r="L188"/>
      <c r="M188"/>
      <c r="N188"/>
      <c r="O188"/>
      <c r="P188"/>
    </row>
    <row r="189" spans="1:16" s="8" customFormat="1" x14ac:dyDescent="0.3">
      <c r="A189"/>
      <c r="B189" s="8" t="s">
        <v>21</v>
      </c>
      <c r="C189" s="7">
        <v>0.4</v>
      </c>
      <c r="D189" s="7">
        <v>0.48</v>
      </c>
      <c r="E189" s="7">
        <v>0.61</v>
      </c>
      <c r="F189" s="7">
        <v>0.63</v>
      </c>
      <c r="G189" s="7">
        <v>0.01</v>
      </c>
      <c r="H189" s="7">
        <v>0.36</v>
      </c>
      <c r="I189" s="7">
        <v>0.52</v>
      </c>
      <c r="J189"/>
      <c r="K189"/>
      <c r="L189"/>
      <c r="M189"/>
      <c r="N189"/>
      <c r="O189"/>
      <c r="P189"/>
    </row>
    <row r="190" spans="1:16" s="8" customFormat="1" x14ac:dyDescent="0.3">
      <c r="A190"/>
      <c r="B190" s="8" t="s">
        <v>22</v>
      </c>
      <c r="C190" s="7">
        <v>0.56999999999999995</v>
      </c>
      <c r="D190" s="7">
        <v>0.66</v>
      </c>
      <c r="E190" s="7">
        <v>1.1000000000000001</v>
      </c>
      <c r="F190" s="7">
        <v>0.86</v>
      </c>
      <c r="G190" s="7">
        <v>0.02</v>
      </c>
      <c r="H190" s="7">
        <v>0.52</v>
      </c>
      <c r="I190" s="7">
        <v>0.73</v>
      </c>
      <c r="J190"/>
      <c r="K190"/>
      <c r="L190"/>
      <c r="M190"/>
      <c r="N190"/>
      <c r="O190"/>
      <c r="P190"/>
    </row>
    <row r="191" spans="1:16" s="8" customFormat="1" x14ac:dyDescent="0.3">
      <c r="A191"/>
      <c r="B191" s="8" t="s">
        <v>23</v>
      </c>
      <c r="C191" s="7">
        <v>0.51</v>
      </c>
      <c r="D191" s="7">
        <v>0.6</v>
      </c>
      <c r="E191" s="7">
        <v>0.95</v>
      </c>
      <c r="F191" s="7">
        <v>0.72</v>
      </c>
      <c r="G191" s="7">
        <v>0.03</v>
      </c>
      <c r="H191" s="7">
        <v>0.47</v>
      </c>
      <c r="I191" s="7">
        <v>0.65</v>
      </c>
      <c r="J191"/>
      <c r="K191"/>
      <c r="L191"/>
      <c r="M191"/>
      <c r="N191"/>
      <c r="O191"/>
      <c r="P191"/>
    </row>
    <row r="192" spans="1:16" s="8" customFormat="1" x14ac:dyDescent="0.3">
      <c r="A192"/>
      <c r="B192" s="8" t="s">
        <v>24</v>
      </c>
      <c r="C192" s="7">
        <v>0.34</v>
      </c>
      <c r="D192" s="7">
        <v>0.41</v>
      </c>
      <c r="E192" s="7">
        <v>0.51</v>
      </c>
      <c r="F192" s="7">
        <v>0.5</v>
      </c>
      <c r="G192" s="7">
        <v>0.02</v>
      </c>
      <c r="H192" s="7">
        <v>0.31</v>
      </c>
      <c r="I192" s="7">
        <v>0.43</v>
      </c>
      <c r="J192"/>
      <c r="K192"/>
      <c r="L192"/>
      <c r="M192"/>
      <c r="N192"/>
      <c r="O192"/>
      <c r="P192"/>
    </row>
    <row r="193" spans="1:16" s="8" customFormat="1" x14ac:dyDescent="0.3">
      <c r="A193"/>
      <c r="B193" s="8" t="s">
        <v>25</v>
      </c>
      <c r="C193" s="7">
        <v>0.28999999999999998</v>
      </c>
      <c r="D193" s="7">
        <v>0.36</v>
      </c>
      <c r="E193" s="7">
        <v>0.4</v>
      </c>
      <c r="F193" s="7">
        <v>0.46</v>
      </c>
      <c r="G193" s="7">
        <v>0.01</v>
      </c>
      <c r="H193" s="7">
        <v>0.27</v>
      </c>
      <c r="I193" s="7">
        <v>0.38</v>
      </c>
      <c r="J193"/>
      <c r="K193"/>
      <c r="L193"/>
      <c r="M193"/>
      <c r="N193"/>
      <c r="O193"/>
      <c r="P193"/>
    </row>
    <row r="194" spans="1:16" s="8" customFormat="1" x14ac:dyDescent="0.3">
      <c r="A194"/>
      <c r="B194" s="8" t="s">
        <v>26</v>
      </c>
      <c r="C194" s="7">
        <v>0.45</v>
      </c>
      <c r="D194" s="7">
        <v>0.55000000000000004</v>
      </c>
      <c r="E194" s="7">
        <v>0.44</v>
      </c>
      <c r="F194" s="7">
        <v>0.79</v>
      </c>
      <c r="G194" s="7">
        <v>0.01</v>
      </c>
      <c r="H194" s="7">
        <v>0.4</v>
      </c>
      <c r="I194" s="7">
        <v>0.57999999999999996</v>
      </c>
      <c r="J194"/>
      <c r="K194"/>
      <c r="L194"/>
      <c r="M194"/>
      <c r="N194"/>
      <c r="O194"/>
      <c r="P194"/>
    </row>
    <row r="195" spans="1:16" s="8" customFormat="1" x14ac:dyDescent="0.3">
      <c r="A195"/>
      <c r="B195" s="8" t="s">
        <v>27</v>
      </c>
      <c r="C195" s="7">
        <v>0.53</v>
      </c>
      <c r="D195" s="7">
        <v>0.61</v>
      </c>
      <c r="E195" s="7">
        <v>0.89</v>
      </c>
      <c r="F195" s="7">
        <v>0.99</v>
      </c>
      <c r="G195" s="7">
        <v>0</v>
      </c>
      <c r="H195" s="7">
        <v>0.46</v>
      </c>
      <c r="I195" s="7">
        <v>0.69</v>
      </c>
      <c r="J195"/>
      <c r="K195"/>
      <c r="L195"/>
      <c r="M195"/>
      <c r="N195"/>
      <c r="O195"/>
      <c r="P195"/>
    </row>
    <row r="196" spans="1:16" s="8" customFormat="1" x14ac:dyDescent="0.3">
      <c r="A196"/>
      <c r="B196" s="8" t="s">
        <v>28</v>
      </c>
      <c r="C196" s="7">
        <v>0.64</v>
      </c>
      <c r="D196" s="7">
        <v>0.73</v>
      </c>
      <c r="E196" s="7">
        <v>0.99</v>
      </c>
      <c r="F196" s="7">
        <v>1.1299999999999999</v>
      </c>
      <c r="G196" s="7">
        <v>0.01</v>
      </c>
      <c r="H196" s="7">
        <v>0.56000000000000005</v>
      </c>
      <c r="I196" s="7">
        <v>0.83</v>
      </c>
      <c r="J196"/>
      <c r="K196"/>
      <c r="L196"/>
      <c r="M196"/>
      <c r="N196"/>
      <c r="O196"/>
      <c r="P196"/>
    </row>
    <row r="197" spans="1:16" s="8" customFormat="1" x14ac:dyDescent="0.3">
      <c r="A197"/>
      <c r="B197" s="8" t="s">
        <v>34</v>
      </c>
      <c r="C197" s="7">
        <v>0.61</v>
      </c>
      <c r="D197" s="7">
        <v>0.71</v>
      </c>
      <c r="E197" s="7">
        <v>0.95</v>
      </c>
      <c r="F197" s="7">
        <v>1.02</v>
      </c>
      <c r="G197" s="7">
        <v>0.01</v>
      </c>
      <c r="H197" s="7">
        <v>0.54</v>
      </c>
      <c r="I197" s="7">
        <v>0.79</v>
      </c>
      <c r="J197"/>
      <c r="K197"/>
      <c r="L197"/>
      <c r="M197"/>
      <c r="N197"/>
      <c r="O197"/>
      <c r="P197"/>
    </row>
    <row r="198" spans="1:16" s="8" customFormat="1" x14ac:dyDescent="0.3">
      <c r="A198"/>
      <c r="B198" s="8" t="s">
        <v>30</v>
      </c>
      <c r="C198" s="7">
        <v>1.26</v>
      </c>
      <c r="D198" s="7">
        <v>1.65</v>
      </c>
      <c r="E198" s="7">
        <v>1.6</v>
      </c>
      <c r="F198" s="7">
        <v>1.56</v>
      </c>
      <c r="G198" s="7">
        <v>0.04</v>
      </c>
      <c r="H198" s="7">
        <v>1.21</v>
      </c>
      <c r="I198" s="7">
        <v>1.63</v>
      </c>
      <c r="J198"/>
      <c r="K198"/>
      <c r="L198"/>
      <c r="M198"/>
      <c r="N198"/>
      <c r="O198"/>
      <c r="P198"/>
    </row>
    <row r="199" spans="1:16" s="8" customFormat="1" x14ac:dyDescent="0.3">
      <c r="A199"/>
      <c r="B199" s="8" t="s">
        <v>31</v>
      </c>
      <c r="C199" s="7">
        <v>1.25</v>
      </c>
      <c r="D199" s="7">
        <v>1.51</v>
      </c>
      <c r="E199" s="7">
        <v>1.77</v>
      </c>
      <c r="F199" s="7">
        <v>1.66</v>
      </c>
      <c r="G199" s="7">
        <v>0.22</v>
      </c>
      <c r="H199" s="7">
        <v>1.18</v>
      </c>
      <c r="I199" s="7">
        <v>1.56</v>
      </c>
      <c r="J199"/>
      <c r="K199"/>
      <c r="L199"/>
      <c r="M199"/>
      <c r="N199"/>
      <c r="O199"/>
      <c r="P199"/>
    </row>
    <row r="200" spans="1:16" s="8" customFormat="1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s="8" customFormat="1" x14ac:dyDescent="0.3"/>
    <row r="202" spans="1:16" s="8" customFormat="1" x14ac:dyDescent="0.3"/>
    <row r="203" spans="1:16" s="8" customFormat="1" x14ac:dyDescent="0.3"/>
    <row r="204" spans="1:16" x14ac:dyDescent="0.3">
      <c r="C204" t="s">
        <v>54</v>
      </c>
      <c r="G204" t="s">
        <v>55</v>
      </c>
      <c r="K204" t="s">
        <v>56</v>
      </c>
    </row>
    <row r="205" spans="1:16" x14ac:dyDescent="0.3">
      <c r="C205" t="s">
        <v>52</v>
      </c>
      <c r="D205" t="s">
        <v>53</v>
      </c>
      <c r="E205" t="s">
        <v>52</v>
      </c>
      <c r="F205" t="s">
        <v>53</v>
      </c>
      <c r="G205" t="s">
        <v>52</v>
      </c>
      <c r="H205" t="s">
        <v>53</v>
      </c>
      <c r="I205" t="s">
        <v>52</v>
      </c>
      <c r="J205" t="s">
        <v>53</v>
      </c>
      <c r="K205" t="s">
        <v>52</v>
      </c>
      <c r="L205" t="s">
        <v>53</v>
      </c>
    </row>
    <row r="206" spans="1:16" x14ac:dyDescent="0.3">
      <c r="C206" t="s">
        <v>41</v>
      </c>
      <c r="D206" t="s">
        <v>42</v>
      </c>
      <c r="E206" t="s">
        <v>43</v>
      </c>
      <c r="F206" t="s">
        <v>43</v>
      </c>
      <c r="G206" t="s">
        <v>41</v>
      </c>
      <c r="H206" t="s">
        <v>42</v>
      </c>
      <c r="I206" t="s">
        <v>43</v>
      </c>
      <c r="J206" t="s">
        <v>44</v>
      </c>
    </row>
    <row r="207" spans="1:16" x14ac:dyDescent="0.3">
      <c r="C207" t="s">
        <v>45</v>
      </c>
      <c r="D207" t="s">
        <v>46</v>
      </c>
      <c r="E207" t="s">
        <v>47</v>
      </c>
      <c r="F207" t="s">
        <v>48</v>
      </c>
      <c r="G207" t="s">
        <v>49</v>
      </c>
      <c r="H207" t="s">
        <v>50</v>
      </c>
      <c r="I207" t="s">
        <v>51</v>
      </c>
    </row>
    <row r="208" spans="1:16" x14ac:dyDescent="0.3">
      <c r="B208" t="s">
        <v>38</v>
      </c>
    </row>
    <row r="209" spans="2:12" x14ac:dyDescent="0.3">
      <c r="B209">
        <v>1850</v>
      </c>
      <c r="C209">
        <v>3.6</v>
      </c>
      <c r="D209">
        <v>103</v>
      </c>
      <c r="E209">
        <v>12.6</v>
      </c>
      <c r="F209">
        <v>23.8</v>
      </c>
      <c r="G209">
        <v>61.5</v>
      </c>
      <c r="H209">
        <v>1775</v>
      </c>
      <c r="I209">
        <v>19.8</v>
      </c>
      <c r="J209">
        <v>37.6</v>
      </c>
      <c r="K209" t="s">
        <v>39</v>
      </c>
      <c r="L209" t="s">
        <v>40</v>
      </c>
    </row>
    <row r="210" spans="2:12" x14ac:dyDescent="0.3">
      <c r="B210">
        <v>1871</v>
      </c>
      <c r="C210">
        <v>8.4</v>
      </c>
      <c r="D210">
        <v>205</v>
      </c>
      <c r="E210">
        <v>29</v>
      </c>
      <c r="F210">
        <v>47.4</v>
      </c>
      <c r="G210">
        <v>95.3</v>
      </c>
      <c r="H210">
        <v>2370</v>
      </c>
      <c r="I210">
        <v>30.8</v>
      </c>
      <c r="J210">
        <v>50.2</v>
      </c>
      <c r="K210">
        <v>3.4</v>
      </c>
      <c r="L210">
        <v>2.9</v>
      </c>
    </row>
    <row r="211" spans="2:12" x14ac:dyDescent="0.3">
      <c r="B211">
        <v>1895</v>
      </c>
      <c r="C211">
        <v>14.2</v>
      </c>
      <c r="D211">
        <v>273</v>
      </c>
      <c r="E211">
        <v>49</v>
      </c>
      <c r="F211">
        <v>63</v>
      </c>
      <c r="G211">
        <v>179.6</v>
      </c>
      <c r="H211">
        <v>3523</v>
      </c>
      <c r="I211">
        <v>58</v>
      </c>
      <c r="J211">
        <v>74.599999999999994</v>
      </c>
      <c r="K211">
        <v>4.7</v>
      </c>
      <c r="L211">
        <v>3.4</v>
      </c>
    </row>
    <row r="212" spans="2:12" x14ac:dyDescent="0.3">
      <c r="B212">
        <v>1913</v>
      </c>
      <c r="C212">
        <v>29</v>
      </c>
      <c r="D212">
        <v>432</v>
      </c>
      <c r="E212">
        <v>100</v>
      </c>
      <c r="F212">
        <v>100</v>
      </c>
      <c r="G212">
        <v>309.89999999999998</v>
      </c>
      <c r="H212">
        <v>4720</v>
      </c>
      <c r="I212">
        <v>100</v>
      </c>
      <c r="J212">
        <v>100</v>
      </c>
      <c r="K212">
        <v>3.4</v>
      </c>
      <c r="L212">
        <v>2.2000000000000002</v>
      </c>
    </row>
    <row r="213" spans="2:12" x14ac:dyDescent="0.3">
      <c r="B213">
        <v>1925</v>
      </c>
      <c r="C213">
        <v>36.4</v>
      </c>
      <c r="D213">
        <v>576</v>
      </c>
      <c r="E213">
        <v>125.8</v>
      </c>
      <c r="F213">
        <v>133.4</v>
      </c>
      <c r="G213">
        <v>276.8</v>
      </c>
      <c r="H213">
        <v>4523</v>
      </c>
      <c r="I213">
        <v>89.3</v>
      </c>
      <c r="J213">
        <v>95.8</v>
      </c>
      <c r="K213">
        <v>7.3</v>
      </c>
      <c r="L213">
        <v>6.8</v>
      </c>
    </row>
    <row r="214" spans="2:12" x14ac:dyDescent="0.3">
      <c r="B214">
        <v>1929</v>
      </c>
      <c r="C214">
        <v>45.7</v>
      </c>
      <c r="D214">
        <v>705</v>
      </c>
      <c r="E214">
        <v>157.80000000000001</v>
      </c>
      <c r="F214">
        <v>163.19999999999999</v>
      </c>
      <c r="G214">
        <v>311.2</v>
      </c>
      <c r="H214">
        <v>5009</v>
      </c>
      <c r="I214">
        <v>100.4</v>
      </c>
      <c r="J214">
        <v>106.1</v>
      </c>
      <c r="K214">
        <v>0.9</v>
      </c>
      <c r="L214">
        <v>-2.1</v>
      </c>
    </row>
    <row r="215" spans="2:12" x14ac:dyDescent="0.3">
      <c r="B215">
        <v>1933</v>
      </c>
      <c r="C215">
        <v>29.6</v>
      </c>
      <c r="D215">
        <v>448</v>
      </c>
      <c r="E215">
        <v>102.3</v>
      </c>
      <c r="F215">
        <v>103.7</v>
      </c>
      <c r="G215">
        <v>249.2</v>
      </c>
      <c r="H215">
        <v>3956</v>
      </c>
      <c r="I215">
        <v>80.400000000000006</v>
      </c>
      <c r="J215">
        <v>83.8</v>
      </c>
      <c r="K215">
        <v>7.9</v>
      </c>
      <c r="L215">
        <v>7.2</v>
      </c>
    </row>
    <row r="216" spans="2:12" x14ac:dyDescent="0.3">
      <c r="B216">
        <v>1937</v>
      </c>
      <c r="C216">
        <v>45.6</v>
      </c>
      <c r="D216">
        <v>672</v>
      </c>
      <c r="E216">
        <v>157.4</v>
      </c>
      <c r="F216">
        <v>155.4</v>
      </c>
      <c r="G216">
        <v>385.2</v>
      </c>
      <c r="H216">
        <v>5824</v>
      </c>
      <c r="I216">
        <v>124.3</v>
      </c>
      <c r="J216">
        <v>123.4</v>
      </c>
      <c r="K216">
        <v>11.2</v>
      </c>
      <c r="L216">
        <v>10.3</v>
      </c>
    </row>
    <row r="217" spans="2:12" x14ac:dyDescent="0.3">
      <c r="B217" t="s">
        <v>36</v>
      </c>
    </row>
    <row r="218" spans="2:12" x14ac:dyDescent="0.3">
      <c r="B218">
        <v>1950</v>
      </c>
      <c r="C218">
        <v>49.7</v>
      </c>
      <c r="D218">
        <v>1059</v>
      </c>
      <c r="E218">
        <v>171.7</v>
      </c>
      <c r="F218">
        <v>245</v>
      </c>
      <c r="G218">
        <v>313.60000000000002</v>
      </c>
      <c r="H218">
        <v>4777</v>
      </c>
      <c r="I218">
        <v>101.2</v>
      </c>
      <c r="J218">
        <v>101.2</v>
      </c>
      <c r="K218">
        <v>12.3</v>
      </c>
      <c r="L218">
        <v>9.1</v>
      </c>
    </row>
    <row r="219" spans="2:12" x14ac:dyDescent="0.3">
      <c r="B219">
        <v>1961</v>
      </c>
      <c r="C219">
        <v>169.6</v>
      </c>
      <c r="D219">
        <v>3019</v>
      </c>
      <c r="E219">
        <v>585.9</v>
      </c>
      <c r="F219">
        <v>698.5</v>
      </c>
      <c r="G219">
        <v>720.7</v>
      </c>
      <c r="H219">
        <v>9715</v>
      </c>
      <c r="I219">
        <v>232.5</v>
      </c>
      <c r="J219">
        <v>205.8</v>
      </c>
      <c r="K219">
        <v>4.5</v>
      </c>
      <c r="L219">
        <v>3.2</v>
      </c>
    </row>
    <row r="220" spans="2:12" x14ac:dyDescent="0.3">
      <c r="B220">
        <v>1970</v>
      </c>
      <c r="C220">
        <v>360.6</v>
      </c>
      <c r="D220">
        <v>5945</v>
      </c>
      <c r="E220">
        <v>1245.7</v>
      </c>
      <c r="F220">
        <v>1375.5</v>
      </c>
      <c r="G220">
        <v>1065.5</v>
      </c>
      <c r="H220">
        <v>13264</v>
      </c>
      <c r="I220">
        <v>343.8</v>
      </c>
      <c r="J220">
        <v>281</v>
      </c>
      <c r="K220">
        <v>5</v>
      </c>
      <c r="L220">
        <v>3.9</v>
      </c>
    </row>
    <row r="221" spans="2:12" x14ac:dyDescent="0.3">
      <c r="B221">
        <v>1980</v>
      </c>
      <c r="C221">
        <v>788.5</v>
      </c>
      <c r="D221">
        <v>12808</v>
      </c>
      <c r="E221">
        <v>2723.9</v>
      </c>
      <c r="F221">
        <v>2963.4</v>
      </c>
      <c r="G221">
        <v>1416.9</v>
      </c>
      <c r="H221">
        <v>17381</v>
      </c>
      <c r="I221">
        <v>457.2</v>
      </c>
      <c r="J221">
        <v>368.2</v>
      </c>
      <c r="K221">
        <v>1.4</v>
      </c>
      <c r="L221">
        <v>1.1000000000000001</v>
      </c>
    </row>
    <row r="222" spans="2:12" x14ac:dyDescent="0.3">
      <c r="B222">
        <v>1987</v>
      </c>
      <c r="C222">
        <v>1065.0999999999999</v>
      </c>
      <c r="D222">
        <v>17439</v>
      </c>
      <c r="E222">
        <v>3679.4</v>
      </c>
      <c r="F222">
        <v>4034.9</v>
      </c>
      <c r="G222">
        <v>1570.4</v>
      </c>
      <c r="H222">
        <v>19447</v>
      </c>
      <c r="I222">
        <v>506.7</v>
      </c>
      <c r="J222">
        <v>412</v>
      </c>
      <c r="K222">
        <v>1.3</v>
      </c>
      <c r="L222">
        <v>1.4</v>
      </c>
    </row>
    <row r="223" spans="2:12" x14ac:dyDescent="0.3">
      <c r="B223" t="s">
        <v>37</v>
      </c>
    </row>
    <row r="224" spans="2:12" x14ac:dyDescent="0.3">
      <c r="B224">
        <v>1991</v>
      </c>
      <c r="C224">
        <v>1534.6</v>
      </c>
      <c r="D224">
        <v>19186</v>
      </c>
      <c r="E224">
        <v>5301.2</v>
      </c>
      <c r="F224">
        <v>4439.1000000000004</v>
      </c>
      <c r="G224">
        <v>1872.9</v>
      </c>
      <c r="H224">
        <v>19186</v>
      </c>
      <c r="I224">
        <v>604.29999999999995</v>
      </c>
      <c r="J224">
        <v>406.5</v>
      </c>
      <c r="K224">
        <v>5.0999999999999996</v>
      </c>
      <c r="L224">
        <v>-9.9</v>
      </c>
    </row>
    <row r="225" spans="2:12" x14ac:dyDescent="0.3">
      <c r="B225">
        <v>2000</v>
      </c>
      <c r="C225">
        <v>2047.5</v>
      </c>
      <c r="D225">
        <v>24912</v>
      </c>
      <c r="E225">
        <v>7073</v>
      </c>
      <c r="F225">
        <v>5763.9</v>
      </c>
      <c r="G225">
        <v>2159.9</v>
      </c>
      <c r="H225">
        <v>21521</v>
      </c>
      <c r="I225">
        <v>696.9</v>
      </c>
      <c r="J225">
        <v>455.9</v>
      </c>
      <c r="K225">
        <v>3.1</v>
      </c>
      <c r="L225">
        <v>2.9</v>
      </c>
    </row>
    <row r="226" spans="2:12" x14ac:dyDescent="0.3">
      <c r="B226">
        <v>2012</v>
      </c>
      <c r="C226">
        <v>2643.9</v>
      </c>
      <c r="D226">
        <v>32276</v>
      </c>
      <c r="E226">
        <v>9133.2000000000007</v>
      </c>
      <c r="F226">
        <v>7467.7</v>
      </c>
      <c r="G226">
        <v>2469.1</v>
      </c>
      <c r="H226">
        <v>24679</v>
      </c>
      <c r="I226">
        <v>796.7</v>
      </c>
      <c r="J226">
        <v>522.79999999999995</v>
      </c>
      <c r="K226">
        <v>0.7</v>
      </c>
      <c r="L226">
        <v>0.5</v>
      </c>
    </row>
    <row r="230" spans="2:12" x14ac:dyDescent="0.3">
      <c r="B230" t="s">
        <v>87</v>
      </c>
      <c r="C230" t="s">
        <v>88</v>
      </c>
    </row>
    <row r="232" spans="2:12" x14ac:dyDescent="0.3">
      <c r="B232" t="s">
        <v>89</v>
      </c>
    </row>
    <row r="234" spans="2:12" x14ac:dyDescent="0.3">
      <c r="C234" t="s">
        <v>90</v>
      </c>
      <c r="D234" t="s">
        <v>91</v>
      </c>
      <c r="E234" t="s">
        <v>92</v>
      </c>
      <c r="F234" t="s">
        <v>93</v>
      </c>
      <c r="G234" t="s">
        <v>94</v>
      </c>
    </row>
    <row r="235" spans="2:12" x14ac:dyDescent="0.3">
      <c r="B235">
        <v>1913</v>
      </c>
      <c r="C235" s="2">
        <v>190109440</v>
      </c>
      <c r="D235" s="2">
        <v>10540069</v>
      </c>
      <c r="E235" s="2">
        <v>34598408</v>
      </c>
      <c r="F235" s="2">
        <f t="shared" ref="F235:F240" si="12">+C235+D235-E235</f>
        <v>166051101</v>
      </c>
      <c r="G235" s="2">
        <v>2470</v>
      </c>
      <c r="I235" s="2"/>
    </row>
    <row r="236" spans="2:12" x14ac:dyDescent="0.3">
      <c r="B236">
        <v>1917</v>
      </c>
      <c r="C236" s="2">
        <v>167747171</v>
      </c>
      <c r="D236" s="2">
        <v>505521</v>
      </c>
      <c r="E236" s="2">
        <v>15230029</v>
      </c>
      <c r="F236" s="2">
        <f t="shared" si="12"/>
        <v>153022663</v>
      </c>
      <c r="G236" s="2">
        <v>2262</v>
      </c>
    </row>
    <row r="237" spans="2:12" x14ac:dyDescent="0.3">
      <c r="B237">
        <v>1920</v>
      </c>
      <c r="C237" s="2">
        <v>131355964</v>
      </c>
      <c r="D237" s="2">
        <v>362937</v>
      </c>
      <c r="E237" s="2">
        <v>16004138</v>
      </c>
      <c r="F237" s="2">
        <f t="shared" si="12"/>
        <v>115714763</v>
      </c>
      <c r="G237" s="2">
        <v>1894</v>
      </c>
    </row>
    <row r="238" spans="2:12" x14ac:dyDescent="0.3">
      <c r="B238">
        <v>1922</v>
      </c>
      <c r="C238" s="2">
        <v>130002537</v>
      </c>
      <c r="D238" s="2">
        <v>12598397</v>
      </c>
      <c r="E238" s="2">
        <v>17676829</v>
      </c>
      <c r="F238" s="2">
        <f t="shared" si="12"/>
        <v>124924105</v>
      </c>
      <c r="G238" s="2">
        <v>2068</v>
      </c>
    </row>
    <row r="239" spans="2:12" x14ac:dyDescent="0.3">
      <c r="B239">
        <v>1923</v>
      </c>
      <c r="C239" s="2">
        <v>62316134</v>
      </c>
      <c r="D239" s="2">
        <v>25351604</v>
      </c>
      <c r="E239" s="2">
        <v>7745888</v>
      </c>
      <c r="F239" s="2">
        <f t="shared" si="12"/>
        <v>79921850</v>
      </c>
      <c r="G239" s="2">
        <v>1295</v>
      </c>
      <c r="H239">
        <f>+F239/F238</f>
        <v>0.63976323864797746</v>
      </c>
      <c r="I239">
        <f>+F239/F235</f>
        <v>0.48130876289703134</v>
      </c>
    </row>
    <row r="240" spans="2:12" x14ac:dyDescent="0.3">
      <c r="B240">
        <v>1924</v>
      </c>
      <c r="C240" s="2">
        <v>118828624</v>
      </c>
      <c r="D240" s="2">
        <v>13202087</v>
      </c>
      <c r="E240" s="2">
        <v>15760090</v>
      </c>
      <c r="F240" s="2">
        <f t="shared" si="12"/>
        <v>116270621</v>
      </c>
      <c r="G240" s="2">
        <v>1872</v>
      </c>
    </row>
    <row r="243" spans="2:9" x14ac:dyDescent="0.3">
      <c r="B243" t="s">
        <v>95</v>
      </c>
    </row>
    <row r="245" spans="2:9" x14ac:dyDescent="0.3">
      <c r="B245" s="8"/>
      <c r="C245" s="8" t="s">
        <v>90</v>
      </c>
      <c r="D245" s="8" t="s">
        <v>91</v>
      </c>
      <c r="E245" s="8" t="s">
        <v>92</v>
      </c>
      <c r="F245" s="8" t="s">
        <v>93</v>
      </c>
      <c r="G245" s="8" t="s">
        <v>94</v>
      </c>
    </row>
    <row r="246" spans="2:9" x14ac:dyDescent="0.3">
      <c r="B246" s="8">
        <v>1913</v>
      </c>
      <c r="C246" s="2">
        <v>34983753</v>
      </c>
      <c r="D246" s="2">
        <v>14024318</v>
      </c>
      <c r="E246" s="2">
        <v>2613158</v>
      </c>
      <c r="F246" s="2">
        <f t="shared" ref="F246:F251" si="13">+C246+D246-E246</f>
        <v>46394913</v>
      </c>
      <c r="G246" s="2"/>
    </row>
    <row r="247" spans="2:9" x14ac:dyDescent="0.3">
      <c r="B247" s="8">
        <v>1917</v>
      </c>
      <c r="C247" s="2">
        <v>25018029</v>
      </c>
      <c r="D247" s="2">
        <v>9004162</v>
      </c>
      <c r="E247" s="2">
        <v>27905</v>
      </c>
      <c r="F247" s="2">
        <f t="shared" si="13"/>
        <v>33994286</v>
      </c>
      <c r="G247" s="2"/>
    </row>
    <row r="248" spans="2:9" x14ac:dyDescent="0.3">
      <c r="B248" s="8">
        <v>1920</v>
      </c>
      <c r="C248" s="2">
        <v>5270837</v>
      </c>
      <c r="D248" s="2">
        <v>5915421</v>
      </c>
      <c r="E248" s="2">
        <v>75500</v>
      </c>
      <c r="F248" s="2">
        <f t="shared" si="13"/>
        <v>11110758</v>
      </c>
      <c r="G248" s="2"/>
    </row>
    <row r="249" spans="2:9" x14ac:dyDescent="0.3">
      <c r="B249" s="8">
        <v>1922</v>
      </c>
      <c r="C249" s="2">
        <v>5059706</v>
      </c>
      <c r="D249" s="2">
        <v>11013733</v>
      </c>
      <c r="E249" s="2">
        <v>173455</v>
      </c>
      <c r="F249" s="2">
        <f t="shared" si="13"/>
        <v>15899984</v>
      </c>
      <c r="G249" s="2"/>
    </row>
    <row r="250" spans="2:9" x14ac:dyDescent="0.3">
      <c r="B250" s="8">
        <v>1923</v>
      </c>
      <c r="C250" s="2">
        <v>3697430</v>
      </c>
      <c r="D250" s="2">
        <f>2377048+2221549</f>
        <v>4598597</v>
      </c>
      <c r="E250" s="2">
        <v>254850</v>
      </c>
      <c r="F250" s="2">
        <f t="shared" si="13"/>
        <v>8041177</v>
      </c>
      <c r="G250" s="2"/>
      <c r="H250" s="8">
        <f>+F250/F249</f>
        <v>0.5057349114313574</v>
      </c>
      <c r="I250" s="8">
        <f>+F250/F246</f>
        <v>0.17332023017264844</v>
      </c>
    </row>
    <row r="251" spans="2:9" x14ac:dyDescent="0.3">
      <c r="B251" s="8">
        <v>1924</v>
      </c>
      <c r="C251" s="2">
        <v>3781524</v>
      </c>
      <c r="D251" s="2">
        <v>8880019</v>
      </c>
      <c r="E251" s="2">
        <v>250000</v>
      </c>
      <c r="F251" s="2">
        <f t="shared" si="13"/>
        <v>12411543</v>
      </c>
      <c r="G251" s="2"/>
    </row>
    <row r="254" spans="2:9" x14ac:dyDescent="0.3">
      <c r="B254" s="8" t="s">
        <v>96</v>
      </c>
    </row>
    <row r="255" spans="2:9" x14ac:dyDescent="0.3">
      <c r="B255">
        <v>1913</v>
      </c>
      <c r="C255">
        <f>24356771+4823117</f>
        <v>29179888</v>
      </c>
    </row>
    <row r="258" spans="2:13" x14ac:dyDescent="0.3">
      <c r="B258" s="8" t="s">
        <v>97</v>
      </c>
    </row>
    <row r="259" spans="2:13" x14ac:dyDescent="0.3">
      <c r="B259">
        <v>1913</v>
      </c>
      <c r="C259">
        <v>24305707</v>
      </c>
    </row>
    <row r="260" spans="2:13" x14ac:dyDescent="0.3">
      <c r="B260">
        <v>1922</v>
      </c>
      <c r="C260">
        <v>14520303</v>
      </c>
      <c r="D260" s="8">
        <f>+C260/C259</f>
        <v>0.59740302966706549</v>
      </c>
    </row>
    <row r="261" spans="2:13" x14ac:dyDescent="0.3">
      <c r="B261">
        <f>+B260+1</f>
        <v>1923</v>
      </c>
      <c r="C261">
        <v>11349980</v>
      </c>
      <c r="D261">
        <f>+C261/C260</f>
        <v>0.78166275180345757</v>
      </c>
      <c r="E261">
        <f>+C261/C259</f>
        <v>0.46696769610528094</v>
      </c>
    </row>
    <row r="262" spans="2:13" x14ac:dyDescent="0.3">
      <c r="B262" s="8">
        <f>+B261+1</f>
        <v>1924</v>
      </c>
      <c r="C262">
        <v>18131836</v>
      </c>
    </row>
    <row r="265" spans="2:13" x14ac:dyDescent="0.3">
      <c r="B265" t="s">
        <v>83</v>
      </c>
    </row>
    <row r="266" spans="2:13" x14ac:dyDescent="0.3">
      <c r="B266" t="s">
        <v>84</v>
      </c>
      <c r="C266" t="s">
        <v>85</v>
      </c>
      <c r="M266" t="s">
        <v>82</v>
      </c>
    </row>
    <row r="267" spans="2:13" x14ac:dyDescent="0.3">
      <c r="B267" t="s">
        <v>81</v>
      </c>
      <c r="C267">
        <v>1913</v>
      </c>
      <c r="D267">
        <v>1914</v>
      </c>
      <c r="E267">
        <v>1915</v>
      </c>
      <c r="F267">
        <v>1916</v>
      </c>
      <c r="G267">
        <v>1917</v>
      </c>
      <c r="H267">
        <v>1918</v>
      </c>
      <c r="I267">
        <v>1919</v>
      </c>
      <c r="J267">
        <v>1920</v>
      </c>
      <c r="K267">
        <v>1921</v>
      </c>
      <c r="L267">
        <v>1922</v>
      </c>
      <c r="M267">
        <v>1923</v>
      </c>
    </row>
    <row r="268" spans="2:13" x14ac:dyDescent="0.3">
      <c r="B268" s="8" t="s">
        <v>20</v>
      </c>
      <c r="C268">
        <v>29</v>
      </c>
      <c r="D268">
        <v>27</v>
      </c>
      <c r="E268">
        <v>37</v>
      </c>
      <c r="F268">
        <v>40</v>
      </c>
      <c r="G268">
        <v>34</v>
      </c>
      <c r="H268">
        <v>45</v>
      </c>
      <c r="I268">
        <v>53</v>
      </c>
      <c r="J268">
        <v>118</v>
      </c>
      <c r="K268">
        <v>237</v>
      </c>
      <c r="L268">
        <v>390</v>
      </c>
      <c r="M268">
        <v>0.25</v>
      </c>
    </row>
    <row r="269" spans="2:13" x14ac:dyDescent="0.3">
      <c r="B269" s="8" t="s">
        <v>21</v>
      </c>
      <c r="C269">
        <v>28</v>
      </c>
      <c r="D269">
        <v>28</v>
      </c>
      <c r="E269">
        <v>47</v>
      </c>
      <c r="F269">
        <v>40</v>
      </c>
      <c r="G269">
        <v>34</v>
      </c>
      <c r="H269">
        <v>46</v>
      </c>
      <c r="I269">
        <v>53</v>
      </c>
      <c r="J269">
        <v>135</v>
      </c>
      <c r="K269">
        <v>237</v>
      </c>
      <c r="L269">
        <v>675</v>
      </c>
      <c r="M269">
        <v>0.38900000000000001</v>
      </c>
    </row>
    <row r="270" spans="2:13" x14ac:dyDescent="0.3">
      <c r="B270" s="8" t="s">
        <v>22</v>
      </c>
      <c r="C270">
        <v>28</v>
      </c>
      <c r="D270">
        <v>27</v>
      </c>
      <c r="E270">
        <v>47</v>
      </c>
      <c r="F270">
        <v>40</v>
      </c>
      <c r="G270">
        <v>42</v>
      </c>
      <c r="H270">
        <v>46</v>
      </c>
      <c r="I270">
        <v>63</v>
      </c>
      <c r="J270">
        <v>140</v>
      </c>
      <c r="K270">
        <v>237</v>
      </c>
      <c r="L270">
        <v>675</v>
      </c>
      <c r="M270">
        <v>0.46360000000000001</v>
      </c>
    </row>
    <row r="271" spans="2:13" x14ac:dyDescent="0.3">
      <c r="B271" s="8" t="s">
        <v>23</v>
      </c>
      <c r="C271">
        <v>28</v>
      </c>
      <c r="D271">
        <v>26</v>
      </c>
      <c r="E271">
        <v>46</v>
      </c>
      <c r="F271">
        <v>40</v>
      </c>
      <c r="G271">
        <v>39</v>
      </c>
      <c r="H271">
        <v>46</v>
      </c>
      <c r="I271">
        <v>68</v>
      </c>
      <c r="J271">
        <v>140</v>
      </c>
      <c r="K271">
        <v>237</v>
      </c>
      <c r="L271">
        <v>760</v>
      </c>
      <c r="M271">
        <v>0.47399999999999998</v>
      </c>
    </row>
    <row r="272" spans="2:13" x14ac:dyDescent="0.3">
      <c r="B272" s="8" t="s">
        <v>24</v>
      </c>
      <c r="C272">
        <v>29</v>
      </c>
      <c r="D272">
        <v>26</v>
      </c>
      <c r="E272">
        <v>43</v>
      </c>
      <c r="F272">
        <v>40</v>
      </c>
      <c r="G272">
        <v>39</v>
      </c>
      <c r="H272">
        <v>46</v>
      </c>
      <c r="I272">
        <v>58</v>
      </c>
      <c r="J272">
        <v>237</v>
      </c>
      <c r="K272">
        <v>264</v>
      </c>
      <c r="L272">
        <v>770</v>
      </c>
      <c r="M272">
        <v>0.48249999999999998</v>
      </c>
    </row>
    <row r="273" spans="2:13" x14ac:dyDescent="0.3">
      <c r="B273" s="8" t="s">
        <v>25</v>
      </c>
      <c r="C273">
        <v>29</v>
      </c>
      <c r="D273">
        <v>29</v>
      </c>
      <c r="E273">
        <v>40</v>
      </c>
      <c r="F273">
        <v>40</v>
      </c>
      <c r="G273">
        <v>39</v>
      </c>
      <c r="H273">
        <v>47</v>
      </c>
      <c r="I273">
        <v>68</v>
      </c>
      <c r="J273">
        <v>237</v>
      </c>
      <c r="K273">
        <v>264</v>
      </c>
      <c r="L273">
        <v>815</v>
      </c>
      <c r="M273">
        <v>1.4279999999999999</v>
      </c>
    </row>
    <row r="274" spans="2:13" x14ac:dyDescent="0.3">
      <c r="B274" s="8" t="s">
        <v>26</v>
      </c>
      <c r="C274">
        <v>29</v>
      </c>
      <c r="D274">
        <v>28</v>
      </c>
      <c r="E274">
        <v>40</v>
      </c>
      <c r="F274">
        <v>40</v>
      </c>
      <c r="G274">
        <v>39</v>
      </c>
      <c r="H274">
        <v>47</v>
      </c>
      <c r="I274">
        <v>68</v>
      </c>
      <c r="J274">
        <v>237</v>
      </c>
      <c r="K274">
        <v>264</v>
      </c>
      <c r="L274">
        <v>876</v>
      </c>
      <c r="M274">
        <v>3.4660000000000002</v>
      </c>
    </row>
    <row r="275" spans="2:13" x14ac:dyDescent="0.3">
      <c r="B275" s="8" t="s">
        <v>27</v>
      </c>
      <c r="C275">
        <v>29</v>
      </c>
      <c r="D275">
        <v>32</v>
      </c>
      <c r="E275">
        <v>40</v>
      </c>
      <c r="F275">
        <v>40</v>
      </c>
      <c r="G275">
        <v>39</v>
      </c>
      <c r="H275">
        <v>63</v>
      </c>
      <c r="I275">
        <v>68</v>
      </c>
      <c r="J275">
        <v>237</v>
      </c>
      <c r="K275">
        <v>366</v>
      </c>
      <c r="L275">
        <v>1580</v>
      </c>
      <c r="M275">
        <v>69</v>
      </c>
    </row>
    <row r="276" spans="2:13" x14ac:dyDescent="0.3">
      <c r="B276" s="8" t="s">
        <v>28</v>
      </c>
      <c r="C276">
        <v>29</v>
      </c>
      <c r="D276">
        <v>31</v>
      </c>
      <c r="E276">
        <v>40</v>
      </c>
      <c r="F276">
        <v>40</v>
      </c>
      <c r="G276">
        <v>39</v>
      </c>
      <c r="H276">
        <v>53</v>
      </c>
      <c r="I276">
        <v>68</v>
      </c>
      <c r="J276">
        <v>237</v>
      </c>
      <c r="K276">
        <v>366</v>
      </c>
      <c r="L276">
        <v>2000</v>
      </c>
      <c r="M276">
        <v>1512</v>
      </c>
    </row>
    <row r="277" spans="2:13" x14ac:dyDescent="0.3">
      <c r="B277" s="8" t="s">
        <v>29</v>
      </c>
      <c r="C277">
        <v>29</v>
      </c>
      <c r="D277">
        <v>32</v>
      </c>
      <c r="E277">
        <v>40</v>
      </c>
      <c r="F277">
        <v>34</v>
      </c>
      <c r="G277">
        <v>43</v>
      </c>
      <c r="H277">
        <v>53</v>
      </c>
      <c r="I277">
        <v>58</v>
      </c>
      <c r="J277">
        <v>237</v>
      </c>
      <c r="K277">
        <v>375</v>
      </c>
      <c r="L277">
        <v>2315</v>
      </c>
      <c r="M277">
        <v>1743000</v>
      </c>
    </row>
    <row r="278" spans="2:13" x14ac:dyDescent="0.3">
      <c r="B278" s="8" t="s">
        <v>30</v>
      </c>
      <c r="C278">
        <v>26</v>
      </c>
      <c r="D278">
        <v>31</v>
      </c>
      <c r="E278">
        <v>40</v>
      </c>
      <c r="F278">
        <v>34</v>
      </c>
      <c r="G278">
        <v>45</v>
      </c>
      <c r="H278">
        <v>63</v>
      </c>
      <c r="I278">
        <v>80</v>
      </c>
      <c r="J278">
        <v>237</v>
      </c>
      <c r="K278">
        <v>375</v>
      </c>
      <c r="L278">
        <v>5900</v>
      </c>
      <c r="M278">
        <v>201000000</v>
      </c>
    </row>
    <row r="279" spans="2:13" x14ac:dyDescent="0.3">
      <c r="B279" s="8" t="s">
        <v>31</v>
      </c>
      <c r="C279">
        <v>26</v>
      </c>
      <c r="D279">
        <v>32</v>
      </c>
      <c r="E279">
        <v>40</v>
      </c>
      <c r="F279">
        <v>34</v>
      </c>
      <c r="G279">
        <v>45</v>
      </c>
      <c r="H279">
        <v>53</v>
      </c>
      <c r="I279">
        <v>80</v>
      </c>
      <c r="J279">
        <v>237</v>
      </c>
      <c r="K279">
        <v>390</v>
      </c>
      <c r="L279">
        <v>16315</v>
      </c>
      <c r="M279">
        <v>399000000</v>
      </c>
    </row>
    <row r="280" spans="2:13" x14ac:dyDescent="0.3">
      <c r="B280" s="8" t="s">
        <v>86</v>
      </c>
      <c r="C280">
        <v>28</v>
      </c>
      <c r="D280">
        <v>29</v>
      </c>
      <c r="E280">
        <v>42</v>
      </c>
      <c r="F280">
        <v>39</v>
      </c>
      <c r="G280">
        <v>40</v>
      </c>
      <c r="H280">
        <v>49</v>
      </c>
      <c r="I280">
        <v>60</v>
      </c>
      <c r="J280">
        <v>202</v>
      </c>
      <c r="K280">
        <v>301</v>
      </c>
      <c r="L280">
        <v>2756</v>
      </c>
      <c r="M280">
        <v>50145000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6"/>
  <sheetViews>
    <sheetView workbookViewId="0">
      <selection activeCell="A28" sqref="A28"/>
    </sheetView>
  </sheetViews>
  <sheetFormatPr baseColWidth="10" defaultRowHeight="14.4" x14ac:dyDescent="0.3"/>
  <cols>
    <col min="2" max="2" width="13.88671875" customWidth="1"/>
    <col min="3" max="3" width="18.6640625" customWidth="1"/>
    <col min="4" max="4" width="18.21875" customWidth="1"/>
    <col min="5" max="5" width="18.44140625" customWidth="1"/>
    <col min="6" max="6" width="17.5546875" customWidth="1"/>
    <col min="7" max="7" width="18.109375" customWidth="1"/>
    <col min="8" max="8" width="19.21875" customWidth="1"/>
    <col min="9" max="9" width="19.6640625" customWidth="1"/>
    <col min="10" max="10" width="18.33203125" customWidth="1"/>
    <col min="11" max="11" width="17.44140625" customWidth="1"/>
    <col min="12" max="12" width="18.44140625" customWidth="1"/>
    <col min="13" max="13" width="18.77734375" customWidth="1"/>
    <col min="14" max="14" width="19" customWidth="1"/>
    <col min="16" max="16" width="17.109375" customWidth="1"/>
  </cols>
  <sheetData>
    <row r="2" spans="2:28" x14ac:dyDescent="0.3">
      <c r="C2" t="s">
        <v>117</v>
      </c>
      <c r="G2" s="8"/>
      <c r="H2" s="8"/>
      <c r="I2" s="8" t="s">
        <v>118</v>
      </c>
      <c r="J2" s="8"/>
      <c r="K2" s="8"/>
      <c r="L2" s="8"/>
      <c r="Q2" s="8" t="s">
        <v>117</v>
      </c>
      <c r="R2" s="8"/>
      <c r="S2" s="8"/>
      <c r="T2" s="8"/>
      <c r="U2" s="8"/>
      <c r="V2" s="8"/>
      <c r="W2" s="8" t="s">
        <v>118</v>
      </c>
      <c r="X2" s="8"/>
      <c r="Y2" s="8"/>
      <c r="Z2" s="8"/>
      <c r="AA2" s="8"/>
      <c r="AB2" s="8"/>
    </row>
    <row r="3" spans="2:28" x14ac:dyDescent="0.3">
      <c r="B3" t="s">
        <v>119</v>
      </c>
      <c r="C3" t="s">
        <v>113</v>
      </c>
      <c r="D3" t="s">
        <v>110</v>
      </c>
      <c r="E3" t="s">
        <v>108</v>
      </c>
      <c r="G3" s="8" t="s">
        <v>114</v>
      </c>
      <c r="H3" s="8" t="s">
        <v>116</v>
      </c>
      <c r="I3" s="8" t="s">
        <v>113</v>
      </c>
      <c r="J3" s="8" t="s">
        <v>110</v>
      </c>
      <c r="K3" s="8" t="s">
        <v>108</v>
      </c>
      <c r="L3" s="8"/>
      <c r="M3" s="8" t="s">
        <v>114</v>
      </c>
      <c r="N3" s="8" t="s">
        <v>116</v>
      </c>
      <c r="P3" t="s">
        <v>121</v>
      </c>
      <c r="Q3" s="8" t="s">
        <v>113</v>
      </c>
      <c r="R3" s="8" t="s">
        <v>110</v>
      </c>
      <c r="S3" s="8" t="s">
        <v>108</v>
      </c>
      <c r="T3" s="8"/>
      <c r="U3" s="8" t="s">
        <v>114</v>
      </c>
      <c r="V3" s="8" t="s">
        <v>116</v>
      </c>
      <c r="W3" s="8" t="s">
        <v>113</v>
      </c>
      <c r="X3" s="8" t="s">
        <v>110</v>
      </c>
      <c r="Y3" s="8" t="s">
        <v>108</v>
      </c>
      <c r="Z3" s="8"/>
      <c r="AA3" s="8" t="s">
        <v>114</v>
      </c>
      <c r="AB3" s="8" t="s">
        <v>116</v>
      </c>
    </row>
    <row r="4" spans="2:28" x14ac:dyDescent="0.3">
      <c r="B4" t="s">
        <v>120</v>
      </c>
      <c r="C4" t="s">
        <v>109</v>
      </c>
      <c r="D4" s="8"/>
      <c r="E4" s="8" t="s">
        <v>111</v>
      </c>
      <c r="F4" s="8" t="s">
        <v>112</v>
      </c>
      <c r="G4" s="8" t="s">
        <v>115</v>
      </c>
      <c r="H4" s="8"/>
      <c r="I4" s="8" t="s">
        <v>109</v>
      </c>
      <c r="J4" s="8"/>
      <c r="K4" s="8" t="s">
        <v>111</v>
      </c>
      <c r="L4" s="8" t="s">
        <v>112</v>
      </c>
      <c r="M4" s="8" t="s">
        <v>115</v>
      </c>
      <c r="N4" s="8"/>
      <c r="P4" t="s">
        <v>122</v>
      </c>
      <c r="Q4" s="8" t="s">
        <v>109</v>
      </c>
      <c r="R4" s="8"/>
      <c r="S4" s="8" t="s">
        <v>111</v>
      </c>
      <c r="T4" s="8" t="s">
        <v>112</v>
      </c>
      <c r="U4" s="8" t="s">
        <v>115</v>
      </c>
      <c r="V4" s="8"/>
      <c r="W4" s="8" t="s">
        <v>109</v>
      </c>
      <c r="X4" s="8"/>
      <c r="Y4" s="8" t="s">
        <v>111</v>
      </c>
      <c r="Z4" s="8" t="s">
        <v>112</v>
      </c>
      <c r="AA4" s="8" t="s">
        <v>115</v>
      </c>
      <c r="AB4" s="8"/>
    </row>
    <row r="5" spans="2:28" x14ac:dyDescent="0.3">
      <c r="B5">
        <v>1913</v>
      </c>
      <c r="G5" s="8"/>
      <c r="H5" s="8"/>
      <c r="I5" s="8"/>
      <c r="J5" s="8"/>
      <c r="K5" s="8"/>
      <c r="L5" s="8"/>
    </row>
    <row r="6" spans="2:28" x14ac:dyDescent="0.3">
      <c r="C6">
        <v>35.020000000000003</v>
      </c>
      <c r="D6">
        <v>36.200000000000003</v>
      </c>
      <c r="E6">
        <v>26.18</v>
      </c>
      <c r="F6">
        <v>17.37</v>
      </c>
      <c r="G6" s="8">
        <v>32.99</v>
      </c>
      <c r="H6" s="8">
        <v>37.69</v>
      </c>
      <c r="I6" s="8">
        <v>24.31</v>
      </c>
      <c r="J6" s="8">
        <v>23.13</v>
      </c>
      <c r="K6" s="8">
        <v>21.38</v>
      </c>
      <c r="L6" s="8">
        <v>14.38</v>
      </c>
      <c r="M6">
        <v>26.76</v>
      </c>
      <c r="N6">
        <v>29.48</v>
      </c>
      <c r="P6" s="8">
        <v>1913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4">
        <v>100</v>
      </c>
      <c r="Y6" s="4">
        <v>100</v>
      </c>
      <c r="Z6" s="4">
        <v>100</v>
      </c>
      <c r="AA6" s="4">
        <v>100</v>
      </c>
      <c r="AB6" s="4">
        <v>100</v>
      </c>
    </row>
    <row r="7" spans="2:28" x14ac:dyDescent="0.3">
      <c r="B7">
        <v>1922</v>
      </c>
      <c r="G7" s="8"/>
      <c r="H7" s="8"/>
      <c r="I7" s="8"/>
      <c r="J7" s="8"/>
      <c r="K7" s="8"/>
      <c r="L7" s="8"/>
      <c r="P7" s="8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x14ac:dyDescent="0.3">
      <c r="B8" s="8" t="s">
        <v>23</v>
      </c>
      <c r="C8" s="2">
        <v>889</v>
      </c>
      <c r="D8" s="2">
        <v>853</v>
      </c>
      <c r="E8" s="2">
        <v>791</v>
      </c>
      <c r="F8" s="2">
        <v>581</v>
      </c>
      <c r="G8" s="2">
        <v>968</v>
      </c>
      <c r="H8" s="2">
        <v>974</v>
      </c>
      <c r="I8" s="2">
        <v>802</v>
      </c>
      <c r="J8" s="2">
        <v>807</v>
      </c>
      <c r="K8" s="2">
        <v>672</v>
      </c>
      <c r="L8" s="2">
        <v>485</v>
      </c>
      <c r="M8" s="2">
        <v>915</v>
      </c>
      <c r="N8" s="2">
        <v>933</v>
      </c>
      <c r="P8" s="8">
        <v>1922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x14ac:dyDescent="0.3">
      <c r="B9" s="8" t="s">
        <v>26</v>
      </c>
      <c r="C9" s="2">
        <v>1477</v>
      </c>
      <c r="D9" s="2">
        <v>1407</v>
      </c>
      <c r="E9" s="2">
        <v>1312</v>
      </c>
      <c r="F9" s="2">
        <v>986</v>
      </c>
      <c r="G9" s="2">
        <v>1536</v>
      </c>
      <c r="H9" s="2">
        <v>1617</v>
      </c>
      <c r="I9" s="2">
        <v>1345</v>
      </c>
      <c r="J9" s="2">
        <v>1322</v>
      </c>
      <c r="K9" s="2">
        <v>1176</v>
      </c>
      <c r="L9" s="2">
        <v>841</v>
      </c>
      <c r="M9" s="2">
        <v>1436</v>
      </c>
      <c r="N9" s="2">
        <v>1539</v>
      </c>
      <c r="P9" s="8" t="s">
        <v>23</v>
      </c>
      <c r="Q9" s="4">
        <v>71.900000000000006</v>
      </c>
      <c r="R9" s="4">
        <v>66.7</v>
      </c>
      <c r="S9" s="4">
        <v>85.5</v>
      </c>
      <c r="T9" s="4">
        <v>94.7</v>
      </c>
      <c r="U9" s="4">
        <v>83.1</v>
      </c>
      <c r="V9" s="4">
        <v>73.2</v>
      </c>
      <c r="W9" s="4">
        <v>93.4</v>
      </c>
      <c r="X9" s="4">
        <v>98.8</v>
      </c>
      <c r="Y9" s="4">
        <v>88.9</v>
      </c>
      <c r="Z9" s="4">
        <v>95.5</v>
      </c>
      <c r="AA9" s="4">
        <v>96.8</v>
      </c>
      <c r="AB9" s="4">
        <v>89.6</v>
      </c>
    </row>
    <row r="10" spans="2:28" x14ac:dyDescent="0.3">
      <c r="B10" s="8" t="s">
        <v>34</v>
      </c>
      <c r="C10" s="2">
        <v>4981</v>
      </c>
      <c r="D10" s="2">
        <v>4881</v>
      </c>
      <c r="E10" s="2">
        <v>4776</v>
      </c>
      <c r="F10" s="2">
        <v>3673</v>
      </c>
      <c r="G10" s="2">
        <v>5335</v>
      </c>
      <c r="H10" s="2">
        <v>5436</v>
      </c>
      <c r="I10" s="2">
        <v>4459</v>
      </c>
      <c r="J10" s="2">
        <v>4538</v>
      </c>
      <c r="K10" s="2">
        <v>4223</v>
      </c>
      <c r="L10" s="2">
        <v>3106</v>
      </c>
      <c r="M10" s="2">
        <v>4945</v>
      </c>
      <c r="N10" s="2">
        <v>5184</v>
      </c>
      <c r="P10" s="8" t="s">
        <v>26</v>
      </c>
      <c r="Q10" s="4">
        <v>71.5</v>
      </c>
      <c r="R10" s="4">
        <v>65.900000000000006</v>
      </c>
      <c r="S10" s="4">
        <v>84.9</v>
      </c>
      <c r="T10" s="4">
        <v>96.1</v>
      </c>
      <c r="U10" s="4">
        <v>78.900000000000006</v>
      </c>
      <c r="V10" s="4">
        <v>72.7</v>
      </c>
      <c r="W10" s="4">
        <v>93.8</v>
      </c>
      <c r="X10" s="4">
        <v>96.8</v>
      </c>
      <c r="Y10" s="4">
        <v>93.2</v>
      </c>
      <c r="Z10" s="4">
        <v>99.2</v>
      </c>
      <c r="AA10" s="4">
        <v>90.9</v>
      </c>
      <c r="AB10" s="4">
        <v>88.5</v>
      </c>
    </row>
    <row r="11" spans="2:28" x14ac:dyDescent="0.3">
      <c r="B11" s="8" t="s">
        <v>30</v>
      </c>
      <c r="C11" s="2">
        <v>8939</v>
      </c>
      <c r="D11" s="2">
        <v>8457</v>
      </c>
      <c r="E11" s="2">
        <v>8011</v>
      </c>
      <c r="F11" s="2">
        <v>6143</v>
      </c>
      <c r="G11" s="2">
        <v>9695</v>
      </c>
      <c r="H11" s="2">
        <v>8954</v>
      </c>
      <c r="I11" s="2">
        <v>7974</v>
      </c>
      <c r="J11" s="2">
        <v>7870</v>
      </c>
      <c r="K11" s="2">
        <v>7014</v>
      </c>
      <c r="L11" s="2">
        <v>5130</v>
      </c>
      <c r="M11" s="2">
        <v>9054</v>
      </c>
      <c r="N11" s="2">
        <v>8536</v>
      </c>
      <c r="P11" s="8" t="s">
        <v>34</v>
      </c>
      <c r="Q11" s="4">
        <v>54.8</v>
      </c>
      <c r="R11" s="4">
        <v>52</v>
      </c>
      <c r="S11" s="4">
        <v>70.3</v>
      </c>
      <c r="T11" s="4">
        <v>81.5</v>
      </c>
      <c r="U11" s="4">
        <v>62.3</v>
      </c>
      <c r="V11" s="4">
        <v>55.6</v>
      </c>
      <c r="W11" s="4">
        <v>70.7</v>
      </c>
      <c r="X11" s="4">
        <v>75.599999999999994</v>
      </c>
      <c r="Y11" s="4">
        <v>76.099999999999994</v>
      </c>
      <c r="Z11" s="4">
        <v>83.2</v>
      </c>
      <c r="AA11" s="4">
        <v>71.2</v>
      </c>
      <c r="AB11" s="4">
        <v>67.8</v>
      </c>
    </row>
    <row r="12" spans="2:28" x14ac:dyDescent="0.3">
      <c r="B12" s="8" t="s">
        <v>31</v>
      </c>
      <c r="C12" s="2">
        <v>15680</v>
      </c>
      <c r="D12" s="2">
        <v>15445</v>
      </c>
      <c r="E12" s="2">
        <v>14193</v>
      </c>
      <c r="F12" s="2">
        <v>10918</v>
      </c>
      <c r="G12" s="2">
        <v>17410</v>
      </c>
      <c r="H12" s="2">
        <v>15580</v>
      </c>
      <c r="I12" s="2">
        <v>14187</v>
      </c>
      <c r="J12" s="2">
        <v>14328</v>
      </c>
      <c r="K12" s="2">
        <v>12586</v>
      </c>
      <c r="L12" s="2">
        <v>9530</v>
      </c>
      <c r="M12" s="2">
        <v>16222</v>
      </c>
      <c r="N12" s="2">
        <v>14788</v>
      </c>
      <c r="P12" s="8" t="s">
        <v>30</v>
      </c>
      <c r="Q12" s="4">
        <v>51.3</v>
      </c>
      <c r="R12" s="4">
        <v>46.9</v>
      </c>
      <c r="S12" s="4">
        <v>61.5</v>
      </c>
      <c r="T12" s="4">
        <v>71</v>
      </c>
      <c r="U12" s="4">
        <v>59</v>
      </c>
      <c r="V12" s="4">
        <v>47.7</v>
      </c>
      <c r="W12" s="4">
        <v>65.900000000000006</v>
      </c>
      <c r="X12" s="4">
        <v>68.400000000000006</v>
      </c>
      <c r="Y12" s="4">
        <v>65.900000000000006</v>
      </c>
      <c r="Z12" s="4">
        <v>71.599999999999994</v>
      </c>
      <c r="AA12" s="4">
        <v>67.900000000000006</v>
      </c>
      <c r="AB12" s="4">
        <v>58.1</v>
      </c>
    </row>
    <row r="13" spans="2:28" x14ac:dyDescent="0.3">
      <c r="B13">
        <v>1923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P13" s="8" t="s">
        <v>31</v>
      </c>
      <c r="Q13" s="4">
        <v>61.6</v>
      </c>
      <c r="R13" s="4">
        <v>58.7</v>
      </c>
      <c r="S13" s="4">
        <v>74.599999999999994</v>
      </c>
      <c r="T13" s="4">
        <v>86.5</v>
      </c>
      <c r="U13" s="4">
        <v>72.599999999999994</v>
      </c>
      <c r="V13" s="4">
        <v>56.9</v>
      </c>
      <c r="W13" s="4">
        <v>80.3</v>
      </c>
      <c r="X13" s="4">
        <v>85.2</v>
      </c>
      <c r="Y13" s="4">
        <v>81</v>
      </c>
      <c r="Z13" s="4">
        <v>91.2</v>
      </c>
      <c r="AA13" s="4">
        <v>83.4</v>
      </c>
      <c r="AB13" s="4">
        <v>69</v>
      </c>
    </row>
    <row r="14" spans="2:28" x14ac:dyDescent="0.3">
      <c r="B14" s="8" t="s">
        <v>20</v>
      </c>
      <c r="C14" s="2">
        <v>24855</v>
      </c>
      <c r="D14" s="2">
        <v>25379</v>
      </c>
      <c r="E14" s="2">
        <v>22674</v>
      </c>
      <c r="F14" s="2">
        <v>17315</v>
      </c>
      <c r="G14" s="2">
        <v>27646</v>
      </c>
      <c r="H14" s="2">
        <v>23000</v>
      </c>
      <c r="I14" s="2">
        <v>22529</v>
      </c>
      <c r="J14" s="2">
        <v>23500</v>
      </c>
      <c r="K14" s="2">
        <v>20442</v>
      </c>
      <c r="L14" s="2">
        <v>15019</v>
      </c>
      <c r="M14" s="2">
        <v>25738</v>
      </c>
      <c r="N14" s="2">
        <v>21863</v>
      </c>
      <c r="P14" s="8">
        <v>1923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2:28" x14ac:dyDescent="0.3">
      <c r="B15" s="8" t="s">
        <v>21</v>
      </c>
      <c r="C15" s="2">
        <v>62221</v>
      </c>
      <c r="D15" s="2">
        <v>59308</v>
      </c>
      <c r="E15" s="2">
        <v>51673</v>
      </c>
      <c r="F15" s="2">
        <v>38560</v>
      </c>
      <c r="G15" s="2">
        <v>67090</v>
      </c>
      <c r="H15" s="2">
        <v>54734</v>
      </c>
      <c r="I15" s="2">
        <v>55915</v>
      </c>
      <c r="J15" s="2">
        <v>55063</v>
      </c>
      <c r="K15" s="2">
        <v>46282</v>
      </c>
      <c r="L15" s="2">
        <v>33009</v>
      </c>
      <c r="M15" s="2">
        <v>62479</v>
      </c>
      <c r="N15" s="2">
        <v>52027</v>
      </c>
      <c r="P15" s="8" t="s">
        <v>20</v>
      </c>
      <c r="Q15" s="4">
        <v>48.7</v>
      </c>
      <c r="R15" s="4">
        <v>48.1</v>
      </c>
      <c r="S15" s="4">
        <v>59.4</v>
      </c>
      <c r="T15" s="4">
        <v>68.3</v>
      </c>
      <c r="U15" s="4">
        <v>57.5</v>
      </c>
      <c r="V15" s="4">
        <v>41.8</v>
      </c>
      <c r="W15" s="4">
        <v>63.6</v>
      </c>
      <c r="X15" s="4">
        <v>69.7</v>
      </c>
      <c r="Y15" s="4">
        <v>65.599999999999994</v>
      </c>
      <c r="Z15" s="4">
        <v>71.599999999999994</v>
      </c>
      <c r="AA15" s="4">
        <v>66</v>
      </c>
      <c r="AB15" s="4">
        <v>50.8</v>
      </c>
    </row>
    <row r="16" spans="2:28" x14ac:dyDescent="0.3">
      <c r="B16" s="8" t="s">
        <v>22</v>
      </c>
      <c r="C16" s="2">
        <v>77672</v>
      </c>
      <c r="D16" s="2">
        <v>76148</v>
      </c>
      <c r="E16" s="2">
        <v>73695</v>
      </c>
      <c r="F16" s="2">
        <v>55518</v>
      </c>
      <c r="G16" s="2">
        <v>85142</v>
      </c>
      <c r="H16" s="2">
        <v>76591</v>
      </c>
      <c r="I16" s="2">
        <v>69836</v>
      </c>
      <c r="J16" s="2">
        <v>70694</v>
      </c>
      <c r="K16" s="2">
        <v>65618</v>
      </c>
      <c r="L16" s="2">
        <v>46994</v>
      </c>
      <c r="M16" s="2">
        <v>79241</v>
      </c>
      <c r="N16" s="2">
        <v>72737</v>
      </c>
      <c r="P16" s="8" t="s">
        <v>21</v>
      </c>
      <c r="Q16" s="4">
        <v>63.5</v>
      </c>
      <c r="R16" s="4">
        <v>58.5</v>
      </c>
      <c r="S16" s="4">
        <v>70.5</v>
      </c>
      <c r="T16" s="4">
        <v>79.3</v>
      </c>
      <c r="U16" s="4">
        <v>72.7</v>
      </c>
      <c r="V16" s="4">
        <v>51.9</v>
      </c>
      <c r="W16" s="4">
        <v>82.2</v>
      </c>
      <c r="X16" s="4">
        <v>85</v>
      </c>
      <c r="Y16" s="4">
        <v>77.400000000000006</v>
      </c>
      <c r="Z16" s="4">
        <v>82</v>
      </c>
      <c r="AA16" s="4">
        <v>83.4</v>
      </c>
      <c r="AB16" s="4">
        <v>63.1</v>
      </c>
    </row>
    <row r="17" spans="2:28" x14ac:dyDescent="0.3">
      <c r="B17" s="8" t="s">
        <v>23</v>
      </c>
      <c r="C17" s="2">
        <v>78948</v>
      </c>
      <c r="D17" s="2">
        <v>78420</v>
      </c>
      <c r="E17" s="2">
        <v>75585</v>
      </c>
      <c r="F17" s="2">
        <v>56774</v>
      </c>
      <c r="G17" s="2">
        <v>86355</v>
      </c>
      <c r="H17" s="2">
        <v>80303</v>
      </c>
      <c r="I17" s="2">
        <v>70970</v>
      </c>
      <c r="J17" s="2">
        <v>72605</v>
      </c>
      <c r="K17" s="2">
        <v>67298</v>
      </c>
      <c r="L17" s="2">
        <v>47932</v>
      </c>
      <c r="M17" s="2">
        <v>80384</v>
      </c>
      <c r="N17" s="2">
        <v>76242</v>
      </c>
      <c r="P17" s="8" t="s">
        <v>22</v>
      </c>
      <c r="Q17" s="4">
        <v>78.7</v>
      </c>
      <c r="R17" s="4">
        <v>74.7</v>
      </c>
      <c r="S17" s="4">
        <v>99.9</v>
      </c>
      <c r="T17" s="4">
        <v>113.5</v>
      </c>
      <c r="U17" s="4">
        <v>91.6</v>
      </c>
      <c r="V17" s="4">
        <v>72.099999999999994</v>
      </c>
      <c r="W17" s="4">
        <v>102</v>
      </c>
      <c r="X17" s="4">
        <v>108.5</v>
      </c>
      <c r="Y17" s="4">
        <v>108.9</v>
      </c>
      <c r="Z17" s="4">
        <v>116</v>
      </c>
      <c r="AA17" s="4">
        <v>105.1</v>
      </c>
      <c r="AB17" s="4">
        <v>87.6</v>
      </c>
    </row>
    <row r="18" spans="2:28" x14ac:dyDescent="0.3">
      <c r="B18" s="8" t="s">
        <v>24</v>
      </c>
      <c r="C18" s="2">
        <v>100345</v>
      </c>
      <c r="D18" s="2">
        <v>102815</v>
      </c>
      <c r="E18" s="2">
        <v>90578</v>
      </c>
      <c r="F18" s="2">
        <v>67951</v>
      </c>
      <c r="G18" s="2">
        <v>106983</v>
      </c>
      <c r="H18" s="2">
        <v>94407</v>
      </c>
      <c r="I18" s="2">
        <v>90025</v>
      </c>
      <c r="J18" s="2">
        <v>94805</v>
      </c>
      <c r="K18" s="2">
        <v>81112</v>
      </c>
      <c r="L18" s="2">
        <v>57546</v>
      </c>
      <c r="M18" s="2">
        <v>99529</v>
      </c>
      <c r="N18" s="2">
        <v>89517</v>
      </c>
      <c r="P18" s="8" t="s">
        <v>23</v>
      </c>
      <c r="Q18" s="4">
        <v>74.099999999999994</v>
      </c>
      <c r="R18" s="4">
        <v>71.2</v>
      </c>
      <c r="S18" s="4">
        <v>95</v>
      </c>
      <c r="T18" s="4">
        <v>107.5</v>
      </c>
      <c r="U18" s="4">
        <v>86.1</v>
      </c>
      <c r="V18" s="4">
        <v>70.099999999999994</v>
      </c>
      <c r="W18" s="4">
        <v>96</v>
      </c>
      <c r="X18" s="4">
        <v>103.2</v>
      </c>
      <c r="Y18" s="4">
        <v>103.5</v>
      </c>
      <c r="Z18" s="4">
        <v>109.6</v>
      </c>
      <c r="AA18" s="4">
        <v>98.8</v>
      </c>
      <c r="AB18" s="4">
        <v>85</v>
      </c>
    </row>
    <row r="19" spans="2:28" x14ac:dyDescent="0.3">
      <c r="B19" s="8" t="s">
        <v>25</v>
      </c>
      <c r="C19" s="2">
        <v>246000</v>
      </c>
      <c r="D19" s="2">
        <v>241509</v>
      </c>
      <c r="E19" s="2">
        <v>207926</v>
      </c>
      <c r="F19" s="2">
        <v>155730</v>
      </c>
      <c r="G19" s="2">
        <v>266181</v>
      </c>
      <c r="H19" s="2">
        <v>225141</v>
      </c>
      <c r="I19" s="2">
        <v>220000</v>
      </c>
      <c r="J19" s="2">
        <v>222417</v>
      </c>
      <c r="K19" s="2">
        <v>186299</v>
      </c>
      <c r="L19" s="2">
        <v>130460</v>
      </c>
      <c r="M19" s="2">
        <v>245208</v>
      </c>
      <c r="N19" s="2">
        <v>212358</v>
      </c>
      <c r="P19" s="8" t="s">
        <v>24</v>
      </c>
      <c r="Q19" s="4">
        <v>65.099999999999994</v>
      </c>
      <c r="R19" s="4">
        <v>64.5</v>
      </c>
      <c r="S19" s="4">
        <v>78.599999999999994</v>
      </c>
      <c r="T19" s="4">
        <v>88.9</v>
      </c>
      <c r="U19" s="4">
        <v>73.7</v>
      </c>
      <c r="V19" s="4">
        <v>56.9</v>
      </c>
      <c r="W19" s="4">
        <v>84.2</v>
      </c>
      <c r="X19" s="4">
        <v>93.1</v>
      </c>
      <c r="Y19" s="4">
        <v>86.2</v>
      </c>
      <c r="Z19" s="4">
        <v>91</v>
      </c>
      <c r="AA19" s="4">
        <v>84.5</v>
      </c>
      <c r="AB19" s="4">
        <v>69</v>
      </c>
    </row>
    <row r="20" spans="2:28" x14ac:dyDescent="0.3">
      <c r="B20" s="8" t="s">
        <v>26</v>
      </c>
      <c r="C20" s="2">
        <v>974000</v>
      </c>
      <c r="D20" s="2">
        <v>992325</v>
      </c>
      <c r="E20" s="2">
        <v>859694</v>
      </c>
      <c r="F20" s="2">
        <v>655454</v>
      </c>
      <c r="G20" s="2">
        <v>1135000</v>
      </c>
      <c r="H20" s="2">
        <v>966000</v>
      </c>
      <c r="I20" s="2">
        <v>874000</v>
      </c>
      <c r="J20" s="2">
        <v>910652</v>
      </c>
      <c r="K20" s="2">
        <v>770219</v>
      </c>
      <c r="L20" s="2">
        <v>556668</v>
      </c>
      <c r="M20" s="2">
        <v>1034000</v>
      </c>
      <c r="N20" s="2">
        <v>910000</v>
      </c>
      <c r="P20" s="8" t="s">
        <v>25</v>
      </c>
      <c r="Q20" s="4">
        <v>65.099999999999994</v>
      </c>
      <c r="R20" s="4">
        <v>61.8</v>
      </c>
      <c r="S20" s="4">
        <v>73.599999999999994</v>
      </c>
      <c r="T20" s="4">
        <v>83.1</v>
      </c>
      <c r="U20" s="4">
        <v>74.8</v>
      </c>
      <c r="V20" s="4">
        <v>55.3</v>
      </c>
      <c r="W20" s="4">
        <v>84</v>
      </c>
      <c r="X20" s="4">
        <v>89.1</v>
      </c>
      <c r="Y20" s="4">
        <v>80.7</v>
      </c>
      <c r="Z20" s="4">
        <v>84.1</v>
      </c>
      <c r="AA20" s="4">
        <v>84.9</v>
      </c>
      <c r="AB20" s="4">
        <v>66.7</v>
      </c>
    </row>
    <row r="21" spans="2:28" x14ac:dyDescent="0.3">
      <c r="B21" s="8" t="s">
        <v>27</v>
      </c>
      <c r="C21" s="2">
        <v>25300000</v>
      </c>
      <c r="D21" s="2">
        <v>23000000</v>
      </c>
      <c r="E21" s="2">
        <v>22700000</v>
      </c>
      <c r="F21" s="2">
        <v>17100000</v>
      </c>
      <c r="G21" s="2">
        <v>26500000</v>
      </c>
      <c r="H21" s="2">
        <v>26700000</v>
      </c>
      <c r="I21" s="2">
        <v>22600000</v>
      </c>
      <c r="J21" s="2">
        <v>21100000</v>
      </c>
      <c r="K21" s="2">
        <v>20700000</v>
      </c>
      <c r="L21" s="2">
        <v>14200000</v>
      </c>
      <c r="M21" s="2">
        <v>24400000</v>
      </c>
      <c r="N21" s="2">
        <v>25100000</v>
      </c>
      <c r="P21" s="8" t="s">
        <v>26</v>
      </c>
      <c r="Q21" s="4">
        <v>48</v>
      </c>
      <c r="R21" s="4">
        <v>47.2</v>
      </c>
      <c r="S21" s="4">
        <v>56.6</v>
      </c>
      <c r="T21" s="4">
        <v>65.099999999999994</v>
      </c>
      <c r="U21" s="4">
        <v>59.3</v>
      </c>
      <c r="V21" s="4">
        <v>44.2</v>
      </c>
      <c r="W21" s="4">
        <v>62</v>
      </c>
      <c r="X21" s="4">
        <v>67.8</v>
      </c>
      <c r="Y21" s="4">
        <v>62.1</v>
      </c>
      <c r="Z21" s="4">
        <v>66.8</v>
      </c>
      <c r="AA21" s="4">
        <v>66.599999999999994</v>
      </c>
      <c r="AB21" s="4">
        <v>53.2</v>
      </c>
    </row>
    <row r="22" spans="2:28" x14ac:dyDescent="0.3">
      <c r="B22" s="8" t="s">
        <v>28</v>
      </c>
      <c r="C22" s="2">
        <v>632000000</v>
      </c>
      <c r="D22" s="2">
        <v>580000000</v>
      </c>
      <c r="E22" s="2">
        <v>591000000</v>
      </c>
      <c r="F22" s="2">
        <v>457000000</v>
      </c>
      <c r="G22" s="2">
        <v>717000000</v>
      </c>
      <c r="H22" s="2">
        <v>695000000</v>
      </c>
      <c r="I22" s="2">
        <v>561000000</v>
      </c>
      <c r="J22" s="2">
        <v>531000000</v>
      </c>
      <c r="K22" s="2">
        <v>526000000</v>
      </c>
      <c r="L22" s="2">
        <v>388000000</v>
      </c>
      <c r="M22" s="2">
        <v>656000000</v>
      </c>
      <c r="N22" s="2">
        <v>654000000</v>
      </c>
      <c r="P22" s="8" t="s">
        <v>27</v>
      </c>
      <c r="Q22" s="4">
        <v>67.2</v>
      </c>
      <c r="R22" s="4">
        <v>59</v>
      </c>
      <c r="S22" s="4">
        <v>80.599999999999994</v>
      </c>
      <c r="T22" s="4">
        <v>91.6</v>
      </c>
      <c r="U22" s="4">
        <v>74.8</v>
      </c>
      <c r="V22" s="4">
        <v>65.900000000000006</v>
      </c>
      <c r="W22" s="4">
        <v>86.4</v>
      </c>
      <c r="X22" s="4">
        <v>84.8</v>
      </c>
      <c r="Y22" s="4">
        <v>89.8</v>
      </c>
      <c r="Z22" s="4">
        <v>91.6</v>
      </c>
      <c r="AA22" s="4">
        <v>84.9</v>
      </c>
      <c r="AB22" s="4">
        <v>79.2</v>
      </c>
    </row>
    <row r="23" spans="2:28" x14ac:dyDescent="0.3">
      <c r="B23" s="8" t="s">
        <v>34</v>
      </c>
      <c r="C23" s="2">
        <v>244000000000</v>
      </c>
      <c r="D23" s="2">
        <v>182000000000</v>
      </c>
      <c r="E23" s="2">
        <v>134000000000</v>
      </c>
      <c r="F23" s="2">
        <v>97700000000</v>
      </c>
      <c r="G23" s="2">
        <v>266000000000</v>
      </c>
      <c r="H23" s="2">
        <v>205000000000</v>
      </c>
      <c r="I23" s="2">
        <v>211000000000</v>
      </c>
      <c r="J23" s="2">
        <v>157000000000</v>
      </c>
      <c r="K23" s="2">
        <v>120000000000</v>
      </c>
      <c r="L23" s="2">
        <v>80000000000</v>
      </c>
      <c r="M23" s="2">
        <v>239000000000</v>
      </c>
      <c r="N23" s="2">
        <v>190000000000</v>
      </c>
      <c r="P23" s="8" t="s">
        <v>28</v>
      </c>
      <c r="Q23" s="4">
        <v>61.2</v>
      </c>
      <c r="R23" s="4">
        <v>54.3</v>
      </c>
      <c r="S23" s="4">
        <v>76.400000000000006</v>
      </c>
      <c r="T23" s="4">
        <v>89.1</v>
      </c>
      <c r="U23" s="4">
        <v>73.599999999999994</v>
      </c>
      <c r="V23" s="4">
        <v>62.5</v>
      </c>
      <c r="W23" s="4">
        <v>78.2</v>
      </c>
      <c r="X23" s="4">
        <v>77.7</v>
      </c>
      <c r="Y23" s="4">
        <v>83.3</v>
      </c>
      <c r="Z23" s="4">
        <v>91.4</v>
      </c>
      <c r="AA23" s="4">
        <v>83</v>
      </c>
      <c r="AB23" s="4">
        <v>75.2</v>
      </c>
    </row>
    <row r="24" spans="2:28" x14ac:dyDescent="0.3">
      <c r="B24" s="8" t="s">
        <v>30</v>
      </c>
      <c r="C24" s="2">
        <v>16540000000000</v>
      </c>
      <c r="D24" s="2">
        <v>17907000000000</v>
      </c>
      <c r="E24" s="2">
        <v>14030000000000</v>
      </c>
      <c r="F24" s="2">
        <v>9700000000000</v>
      </c>
      <c r="G24" s="2">
        <v>18864000000000</v>
      </c>
      <c r="H24" s="2">
        <v>19483000000000</v>
      </c>
      <c r="I24" s="2">
        <v>14220000000000</v>
      </c>
      <c r="J24" s="2">
        <v>15510000000000</v>
      </c>
      <c r="K24" s="2">
        <v>12448000000000</v>
      </c>
      <c r="L24" s="2">
        <v>7701000000000</v>
      </c>
      <c r="M24" s="2">
        <v>16992000000000</v>
      </c>
      <c r="N24" s="2">
        <v>17534000000000</v>
      </c>
      <c r="P24" s="8" t="s">
        <v>34</v>
      </c>
      <c r="Q24" s="4">
        <v>52</v>
      </c>
      <c r="R24" s="4">
        <v>37.4</v>
      </c>
      <c r="S24" s="4">
        <v>38.200000000000003</v>
      </c>
      <c r="T24" s="4">
        <v>42</v>
      </c>
      <c r="U24" s="4">
        <v>60.3</v>
      </c>
      <c r="V24" s="4">
        <v>40.5</v>
      </c>
      <c r="W24" s="4">
        <v>64.8</v>
      </c>
      <c r="X24" s="4">
        <v>50.7</v>
      </c>
      <c r="Y24" s="4">
        <v>42</v>
      </c>
      <c r="Z24" s="4">
        <v>41.5</v>
      </c>
      <c r="AA24" s="4">
        <v>66.7</v>
      </c>
      <c r="AB24" s="4">
        <v>48.2</v>
      </c>
    </row>
    <row r="25" spans="2:28" x14ac:dyDescent="0.3">
      <c r="B25" s="8" t="s">
        <v>31</v>
      </c>
      <c r="C25" s="2">
        <v>28750000000000</v>
      </c>
      <c r="D25" s="2">
        <v>29698000000000</v>
      </c>
      <c r="E25" s="2">
        <v>21784000000000</v>
      </c>
      <c r="F25" s="2">
        <v>15095000000000</v>
      </c>
      <c r="G25" s="2">
        <v>29328000000000</v>
      </c>
      <c r="H25" s="2">
        <v>30630000000000</v>
      </c>
      <c r="I25" s="2">
        <v>24270000000000</v>
      </c>
      <c r="J25" s="2">
        <v>25245000000000</v>
      </c>
      <c r="K25" s="2">
        <v>18901000000000</v>
      </c>
      <c r="L25" s="2">
        <v>12137000000000</v>
      </c>
      <c r="M25" s="2">
        <v>26880000000000</v>
      </c>
      <c r="N25" s="2">
        <v>27520000000000</v>
      </c>
      <c r="P25" s="8" t="s">
        <v>30</v>
      </c>
      <c r="Q25" s="4">
        <v>53.3</v>
      </c>
      <c r="R25" s="4">
        <v>55.8</v>
      </c>
      <c r="S25" s="4">
        <v>60.4</v>
      </c>
      <c r="T25" s="4">
        <v>63</v>
      </c>
      <c r="U25" s="4">
        <v>64.5</v>
      </c>
      <c r="V25" s="4">
        <v>58.3</v>
      </c>
      <c r="W25" s="4">
        <v>66</v>
      </c>
      <c r="X25" s="4">
        <v>75.599999999999994</v>
      </c>
      <c r="Y25" s="4">
        <v>65.599999999999994</v>
      </c>
      <c r="Z25" s="4">
        <v>60.4</v>
      </c>
      <c r="AA25" s="4">
        <v>71.599999999999994</v>
      </c>
      <c r="AB25" s="4">
        <v>67.099999999999994</v>
      </c>
    </row>
    <row r="26" spans="2:28" x14ac:dyDescent="0.3">
      <c r="P26" s="8" t="s">
        <v>31</v>
      </c>
      <c r="Q26" s="4">
        <v>69.900000000000006</v>
      </c>
      <c r="R26" s="4">
        <v>69.8</v>
      </c>
      <c r="S26" s="4">
        <v>70.900000000000006</v>
      </c>
      <c r="T26" s="4">
        <v>74</v>
      </c>
      <c r="U26" s="4">
        <v>75.7</v>
      </c>
      <c r="V26" s="4">
        <v>69.2</v>
      </c>
      <c r="W26" s="4">
        <v>85</v>
      </c>
      <c r="X26" s="4">
        <v>92.9</v>
      </c>
      <c r="Y26" s="4">
        <v>75.3</v>
      </c>
      <c r="Z26" s="4">
        <v>71.8</v>
      </c>
      <c r="AA26" s="4">
        <v>85.5</v>
      </c>
      <c r="AB26" s="4">
        <v>79.5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Grafik</vt:lpstr>
      <vt:lpstr>Geldmenge</vt:lpstr>
      <vt:lpstr>Preise</vt:lpstr>
      <vt:lpstr>Löhne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</dc:creator>
  <cp:lastModifiedBy>Müller</cp:lastModifiedBy>
  <dcterms:created xsi:type="dcterms:W3CDTF">2020-07-06T18:58:42Z</dcterms:created>
  <dcterms:modified xsi:type="dcterms:W3CDTF">2021-02-22T07:04:18Z</dcterms:modified>
</cp:coreProperties>
</file>